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6525" tabRatio="815" activeTab="0"/>
  </bookViews>
  <sheets>
    <sheet name="W&amp;B Worksheet" sheetId="1" r:id="rId1"/>
    <sheet name="Pilot CG" sheetId="2" r:id="rId2"/>
  </sheets>
  <definedNames>
    <definedName name="_xlnm.Print_Area" localSheetId="1">'Pilot CG'!$B$1:$H$18</definedName>
    <definedName name="_xlnm.Print_Area" localSheetId="0">'W&amp;B Worksheet'!$B$1:$I$163</definedName>
  </definedNames>
  <calcPr fullCalcOnLoad="1"/>
</workbook>
</file>

<file path=xl/sharedStrings.xml><?xml version="1.0" encoding="utf-8"?>
<sst xmlns="http://schemas.openxmlformats.org/spreadsheetml/2006/main" count="295" uniqueCount="220">
  <si>
    <t>COMMENTS</t>
  </si>
  <si>
    <t>(lbs)</t>
  </si>
  <si>
    <t>(in-lbs)</t>
  </si>
  <si>
    <t>WEIGHT</t>
  </si>
  <si>
    <t>X-Moment</t>
  </si>
  <si>
    <t>Z-Moment</t>
  </si>
  <si>
    <t>AIRCRAFT ITEM:</t>
  </si>
  <si>
    <t>Fuselage Structure</t>
  </si>
  <si>
    <t xml:space="preserve">  Electrical System</t>
  </si>
  <si>
    <t xml:space="preserve">Wing Structure (total for both) </t>
  </si>
  <si>
    <t>Canard</t>
  </si>
  <si>
    <t>Verticals (total for both)</t>
  </si>
  <si>
    <t>Engine Mount &amp; Isolators</t>
  </si>
  <si>
    <t>Nose Gear (retracted)</t>
  </si>
  <si>
    <t>Gear Leg &amp; Door</t>
  </si>
  <si>
    <t>Fuel System</t>
  </si>
  <si>
    <t>Supply/Return Lines &amp; Fittings</t>
  </si>
  <si>
    <t>Instrument Panel</t>
  </si>
  <si>
    <t>Junction Box or Bus</t>
  </si>
  <si>
    <t>Cables &amp; Wire Harness</t>
  </si>
  <si>
    <t>Lights, Interior</t>
  </si>
  <si>
    <t>Lights, Nav &amp; Strobe</t>
  </si>
  <si>
    <t>Lights, Landing</t>
  </si>
  <si>
    <t>Flight Control System</t>
  </si>
  <si>
    <t>Aileron Control Run</t>
  </si>
  <si>
    <t>Elevator Control Run</t>
  </si>
  <si>
    <t>Drag Brake Structure &amp; Actuator</t>
  </si>
  <si>
    <t>Trim System</t>
  </si>
  <si>
    <t>Interior &amp; Finish</t>
  </si>
  <si>
    <t>Side Panels &amp; Trim</t>
  </si>
  <si>
    <t>Exterior Paint</t>
  </si>
  <si>
    <t>Engine Oil</t>
  </si>
  <si>
    <t>Miscellaneous</t>
  </si>
  <si>
    <t>CG Sta</t>
  </si>
  <si>
    <t>(X-in)</t>
  </si>
  <si>
    <t>WL Sta</t>
  </si>
  <si>
    <t>(Z-in)</t>
  </si>
  <si>
    <t>Aft Baggage Area</t>
  </si>
  <si>
    <t>Canopy with Frame</t>
  </si>
  <si>
    <t>Prop Extension &amp; Bolts</t>
  </si>
  <si>
    <t>Wheel, Tire, Axle</t>
  </si>
  <si>
    <t>Master Cylinders (one side)</t>
  </si>
  <si>
    <t>Brake Lines &amp; Hyd. Fluid (one side)</t>
  </si>
  <si>
    <t>Breaker Panel &amp; Switches</t>
  </si>
  <si>
    <t>Control Sticks &amp; Mixers</t>
  </si>
  <si>
    <t>Rudder Control Run</t>
  </si>
  <si>
    <t>Glareshield</t>
  </si>
  <si>
    <t>Fire Extinguisher</t>
  </si>
  <si>
    <t xml:space="preserve">  ECS &amp; Anti-Ice</t>
  </si>
  <si>
    <t>Heater &amp; Vent Controls</t>
  </si>
  <si>
    <t>Ducts, Scoops, Vents, Outlets</t>
  </si>
  <si>
    <t>Rudder Pedals &amp; Torque Tubes</t>
  </si>
  <si>
    <t>Apollo Weight &amp; Balance Estimate</t>
  </si>
  <si>
    <t>8 quarts</t>
  </si>
  <si>
    <t>Crush Plate &amp; Spinner</t>
  </si>
  <si>
    <t>Aircraft Empty Weight</t>
  </si>
  <si>
    <t>GROSS WEIGHT TOTALS:</t>
  </si>
  <si>
    <t>GROSS WEIGHT CG CALCS:</t>
  </si>
  <si>
    <t>AFT CG CALCS:</t>
  </si>
  <si>
    <t>AFT CG TOTALS:</t>
  </si>
  <si>
    <t>FORWARD CG CALCS:</t>
  </si>
  <si>
    <t>FORWARD CG TOTALS:</t>
  </si>
  <si>
    <t>Portable Halon type</t>
  </si>
  <si>
    <t>Audio Panel &amp; Intercom</t>
  </si>
  <si>
    <t>Nav/Com Radios &amp; Transponder</t>
  </si>
  <si>
    <t>Panel Assy &amp; Radio Stack Structure</t>
  </si>
  <si>
    <t>GPS &amp; Multi Function Display</t>
  </si>
  <si>
    <t>EMPTY WEIGHT TOTALS:</t>
  </si>
  <si>
    <t>Copied from Empty Weight Totals</t>
  </si>
  <si>
    <t>Estimate</t>
  </si>
  <si>
    <t>Cleveland or Matco</t>
  </si>
  <si>
    <t>Estimate for eight 2" instruments</t>
  </si>
  <si>
    <t>Engine Instruments &amp; Fuel Gauges</t>
  </si>
  <si>
    <t>Glideslope, clock, G-meter, etc</t>
  </si>
  <si>
    <t>Main Battery &amp; Box</t>
  </si>
  <si>
    <t>Backup Battery &amp; Box</t>
  </si>
  <si>
    <t>Baggage Compartment</t>
  </si>
  <si>
    <t>Arm Rests &amp; Center Console</t>
  </si>
  <si>
    <t>Floor Covering</t>
  </si>
  <si>
    <t>Cleveland 5.00-5 wheel and 5.00-5 tire</t>
  </si>
  <si>
    <t>1.5 lbs average for 3" instruments</t>
  </si>
  <si>
    <t>Two radios at 4 lbs each, Xpndr = mode C</t>
  </si>
  <si>
    <t>Apollo MX20 = 3.1 lbs, plus GPS unit</t>
  </si>
  <si>
    <t>Cozy = 24.8 lbs, Eracer = 27 lbs</t>
  </si>
  <si>
    <t>Cozy = 4.8 lbs</t>
  </si>
  <si>
    <t>Cozy = 5.5 lbs, Velocity = 5.1 lbs</t>
  </si>
  <si>
    <t>Cozy = 53.8, Eracer = 52, Velocity = 60.4</t>
  </si>
  <si>
    <t>Oil Cooler Installation</t>
  </si>
  <si>
    <t>Cabin Heater Instl</t>
  </si>
  <si>
    <t>2 small electric heaters?</t>
  </si>
  <si>
    <t>Elevators &amp; Mass Balance</t>
  </si>
  <si>
    <t>Emergency Locator Transmitter</t>
  </si>
  <si>
    <t>Autopilot (not installed)</t>
  </si>
  <si>
    <t>Stormscope = 4 lbs</t>
  </si>
  <si>
    <t>Average weight = 3 lbs</t>
  </si>
  <si>
    <t>Theft Deterrent System</t>
  </si>
  <si>
    <t>Spar, Core &amp; Skin Structure</t>
  </si>
  <si>
    <t>Main Gear (total for both)</t>
  </si>
  <si>
    <t>Gear Leg (one side)</t>
  </si>
  <si>
    <t>Weights per CAD</t>
  </si>
  <si>
    <t>About 6 lbs per blade</t>
  </si>
  <si>
    <t>Pivot Trunnion &amp; Skid Plate</t>
  </si>
  <si>
    <t xml:space="preserve">Custom Products is lightest </t>
  </si>
  <si>
    <t>Fuselage Tank</t>
  </si>
  <si>
    <t>Engine Installation</t>
  </si>
  <si>
    <t>Gascolator, Drains, Valves</t>
  </si>
  <si>
    <t>CG is WAG</t>
  </si>
  <si>
    <t>Fuel Filter</t>
  </si>
  <si>
    <t>Rough Estimate</t>
  </si>
  <si>
    <t>Antennas &amp; Coax</t>
  </si>
  <si>
    <t>Pitot Tube Heater</t>
  </si>
  <si>
    <t>Permanent Ballast</t>
  </si>
  <si>
    <t>Tool Kit</t>
  </si>
  <si>
    <t>Unusable Fuel (wing tanks)</t>
  </si>
  <si>
    <t>Pilot &amp; Passenger</t>
  </si>
  <si>
    <t>Fuel Level Senders (qty = 3)</t>
  </si>
  <si>
    <t>Optional Avionics?</t>
  </si>
  <si>
    <t>Fuel - Wing Tanks</t>
  </si>
  <si>
    <t>38 gallons usable x 6 lbs/gal</t>
  </si>
  <si>
    <t>7 gallons usable x 6 lbs/gal</t>
  </si>
  <si>
    <t>Fuel - Fuselage Tank</t>
  </si>
  <si>
    <t>Spar Carry-thru and Bushings</t>
  </si>
  <si>
    <t>Fuselage Shell</t>
  </si>
  <si>
    <t>Stainless Firewall Sheet &amp; Fiberfrax</t>
  </si>
  <si>
    <t>Canopy Fuselage Frame</t>
  </si>
  <si>
    <t>Propeller, 2 blade</t>
  </si>
  <si>
    <t>Wheelpant (one side)</t>
  </si>
  <si>
    <t>Pilot Seat &amp; Headrest</t>
  </si>
  <si>
    <t>Passenger Seat &amp; Headrest</t>
  </si>
  <si>
    <t>Seatbelts (both)</t>
  </si>
  <si>
    <t>Empty</t>
  </si>
  <si>
    <t>Wt. %</t>
  </si>
  <si>
    <t>Upper &amp; Lower Cowl + Cheeks</t>
  </si>
  <si>
    <t>User enters values in blue text, all other values are calculated</t>
  </si>
  <si>
    <t>Aileron &amp; Mass Balance (one side)</t>
  </si>
  <si>
    <t>Rudder &amp; Mass Balance (one side)</t>
  </si>
  <si>
    <t xml:space="preserve">Crush plate = 1.15 lbs, Spinner = 2.45 lbs </t>
  </si>
  <si>
    <t>Saber 6" with bolts = 7 lbs</t>
  </si>
  <si>
    <t>From CAD</t>
  </si>
  <si>
    <t>Air Intake &amp; Filter</t>
  </si>
  <si>
    <t>Baffles &amp; Fasteners</t>
  </si>
  <si>
    <t>Exhaust System &amp; Heat Muff</t>
  </si>
  <si>
    <t>SW-10611R = 4.0 lbs + 1.0 lb for brackets/exit duct</t>
  </si>
  <si>
    <t>Throttle &amp; Engine Control Cables</t>
  </si>
  <si>
    <t>Bulkheads, Firewall, Keel, Floor Panels</t>
  </si>
  <si>
    <t>Canopy Hinges &amp; Hardware</t>
  </si>
  <si>
    <t>8.7 sq. ft. X .016 thk stainless = 5.7 lbs</t>
  </si>
  <si>
    <t>Main Spar (one side)</t>
  </si>
  <si>
    <t>Wing Ribs, Skins &amp; Structure (one side)</t>
  </si>
  <si>
    <t>Winglet Spar (one side)</t>
  </si>
  <si>
    <t>Foam Core, Skin &amp; Blend Area (one side)</t>
  </si>
  <si>
    <t>Weights per CAD; Cozy = 18.5 lbs one side</t>
  </si>
  <si>
    <t>Wheel + Tire + Brake (one side)</t>
  </si>
  <si>
    <t>WAG</t>
  </si>
  <si>
    <t>Main Attach Fitting &amp; Bolts (one side)</t>
  </si>
  <si>
    <t>Approx per CAD</t>
  </si>
  <si>
    <t xml:space="preserve">Fork, Shimmy Damper &amp; MKNG2 </t>
  </si>
  <si>
    <t>NWA-1230 4" wheel &amp; 10 x 3.5 x 4 tire</t>
  </si>
  <si>
    <t>Actuation System (electric)</t>
  </si>
  <si>
    <t>Left Fuel Tank Sealant</t>
  </si>
  <si>
    <t>Right Fuel Tank Sealant</t>
  </si>
  <si>
    <t>Weight/CG from CAD</t>
  </si>
  <si>
    <t>Gas Caps &amp; Fill Tubes (qty = 2 each)</t>
  </si>
  <si>
    <t>Electric Fuel Pumps (total = 4)</t>
  </si>
  <si>
    <t>MFD or Six Primary Flight Instruments</t>
  </si>
  <si>
    <t>Other Instruments</t>
  </si>
  <si>
    <t>Odyssey PC925 = 24 lbs</t>
  </si>
  <si>
    <t>1 gallon per tank x 6 lbs/gal</t>
  </si>
  <si>
    <t>DESCRIPTION</t>
  </si>
  <si>
    <t>Rollup CG of Seated Pilot</t>
  </si>
  <si>
    <t>Percent</t>
  </si>
  <si>
    <t>Body Mass</t>
  </si>
  <si>
    <t>Head &amp; Neck</t>
  </si>
  <si>
    <t>Feet</t>
  </si>
  <si>
    <t>Upper Arms</t>
  </si>
  <si>
    <t>Lower Arms</t>
  </si>
  <si>
    <t>Hands</t>
  </si>
  <si>
    <t>Pilot CG in the Seated Position per the Apollo Seat Layout</t>
  </si>
  <si>
    <t>Weight =</t>
  </si>
  <si>
    <t>pounds</t>
  </si>
  <si>
    <t>Trunk (includes pelvis)</t>
  </si>
  <si>
    <t>Upper Legs (thigh)</t>
  </si>
  <si>
    <t>Lower Legs (calf)</t>
  </si>
  <si>
    <t>Notes:</t>
  </si>
  <si>
    <t>Odyssey PC680 (used as permanent ballast)</t>
  </si>
  <si>
    <t xml:space="preserve">Electrak S12-17A8-04 = 1.35 lbs </t>
  </si>
  <si>
    <t>From CAD; Similar Budgie exhaust = 10 lbs</t>
  </si>
  <si>
    <t>Vac pump not required; aircraft is all electric</t>
  </si>
  <si>
    <t>Vacuum Pump Pad Cover</t>
  </si>
  <si>
    <t>Axle + Spacers + Fasteners (one side)</t>
  </si>
  <si>
    <t>Rough estimate from CAD</t>
  </si>
  <si>
    <t>About 6 lbs each for roll, pitch, yaw</t>
  </si>
  <si>
    <t>Also used as ballast</t>
  </si>
  <si>
    <t>Engine with Starter &amp; Alt. (dry weight)</t>
  </si>
  <si>
    <t>Install permanent ballast as required</t>
  </si>
  <si>
    <t>Lyc. O-360-A1A with lightweight starter &amp; alt.</t>
  </si>
  <si>
    <t>CG station for 90th percentile size pilots</t>
  </si>
  <si>
    <t>CG station for 75th percentile size pilots</t>
  </si>
  <si>
    <t>CG Range</t>
  </si>
  <si>
    <t>Neutral Point Estimate</t>
  </si>
  <si>
    <t>99.0 to 105.0</t>
  </si>
  <si>
    <t>97.0 to 103.0</t>
  </si>
  <si>
    <t>97.5 to 102.1</t>
  </si>
  <si>
    <t>Apollo</t>
  </si>
  <si>
    <t>Long EZ</t>
  </si>
  <si>
    <t>Cozy Mk IV</t>
  </si>
  <si>
    <t>E-Racer</t>
  </si>
  <si>
    <t>Aircraft</t>
  </si>
  <si>
    <t>CG station for a smaller pilot</t>
  </si>
  <si>
    <t>0 gallons - fuel starvation!</t>
  </si>
  <si>
    <t>0 gallons - fuel emergency</t>
  </si>
  <si>
    <t>Last Update:  12-24-2011</t>
  </si>
  <si>
    <t>Apollo 1/4" canopy = 35 lbs (from CAD)</t>
  </si>
  <si>
    <t>Cozy Center Spar = 32 to 48 lbs reported</t>
  </si>
  <si>
    <t>Cozy Fuselage Tub = 80 to 96 lbs reported</t>
  </si>
  <si>
    <t xml:space="preserve">Cozy winglet = 5.8 lbs, Eracer = 6 lbs
Cozy attachment plies = 4 lbs? </t>
  </si>
  <si>
    <t>From CAD (heavy Budgie = 13.5 lbs)</t>
  </si>
  <si>
    <t>www.apollocanard.com</t>
  </si>
  <si>
    <t>1)  The "percent body mass" is the average value for a standard human; from two sources that were very close in agreement.</t>
  </si>
  <si>
    <t>2)  For a fixed seating position, the CG will vary for different pilot sizes due to length variations of the arms, legs and torso.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</si>
</sst>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0"/>
      <name val="Arial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sz val="10"/>
      <color indexed="20"/>
      <name val="Arial"/>
      <family val="2"/>
    </font>
    <font>
      <sz val="10"/>
      <color indexed="33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Font="1" applyBorder="1" applyAlignment="1">
      <alignment horizontal="left" indent="3"/>
    </xf>
    <xf numFmtId="0" fontId="0" fillId="0" borderId="22" xfId="0" applyFont="1" applyBorder="1" applyAlignment="1">
      <alignment horizontal="left" indent="3"/>
    </xf>
    <xf numFmtId="0" fontId="0" fillId="0" borderId="22" xfId="0" applyBorder="1" applyAlignment="1">
      <alignment horizontal="left" indent="3"/>
    </xf>
    <xf numFmtId="0" fontId="0" fillId="0" borderId="21" xfId="0" applyBorder="1" applyAlignment="1">
      <alignment horizontal="left" indent="3"/>
    </xf>
    <xf numFmtId="0" fontId="0" fillId="0" borderId="23" xfId="0" applyBorder="1" applyAlignment="1">
      <alignment horizontal="left" indent="3"/>
    </xf>
    <xf numFmtId="0" fontId="0" fillId="0" borderId="24" xfId="0" applyBorder="1" applyAlignment="1">
      <alignment horizontal="left" indent="3"/>
    </xf>
    <xf numFmtId="0" fontId="0" fillId="0" borderId="25" xfId="0" applyBorder="1" applyAlignment="1">
      <alignment horizontal="left" indent="3"/>
    </xf>
    <xf numFmtId="0" fontId="0" fillId="0" borderId="23" xfId="0" applyFont="1" applyBorder="1" applyAlignment="1">
      <alignment horizontal="left" indent="3"/>
    </xf>
    <xf numFmtId="0" fontId="0" fillId="0" borderId="26" xfId="0" applyBorder="1" applyAlignment="1">
      <alignment horizontal="left" indent="3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1" fontId="1" fillId="33" borderId="3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indent="3"/>
    </xf>
    <xf numFmtId="165" fontId="0" fillId="0" borderId="3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1" fillId="33" borderId="30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1" fillId="33" borderId="38" xfId="0" applyFont="1" applyFill="1" applyBorder="1" applyAlignment="1">
      <alignment horizontal="center"/>
    </xf>
    <xf numFmtId="1" fontId="0" fillId="34" borderId="31" xfId="0" applyNumberFormat="1" applyFont="1" applyFill="1" applyBorder="1" applyAlignment="1">
      <alignment horizontal="center"/>
    </xf>
    <xf numFmtId="1" fontId="0" fillId="34" borderId="32" xfId="0" applyNumberFormat="1" applyFont="1" applyFill="1" applyBorder="1" applyAlignment="1">
      <alignment horizontal="center"/>
    </xf>
    <xf numFmtId="1" fontId="0" fillId="34" borderId="33" xfId="0" applyNumberFormat="1" applyFont="1" applyFill="1" applyBorder="1" applyAlignment="1">
      <alignment horizontal="center"/>
    </xf>
    <xf numFmtId="1" fontId="0" fillId="34" borderId="34" xfId="0" applyNumberFormat="1" applyFont="1" applyFill="1" applyBorder="1" applyAlignment="1">
      <alignment horizontal="center"/>
    </xf>
    <xf numFmtId="1" fontId="0" fillId="34" borderId="36" xfId="0" applyNumberFormat="1" applyFont="1" applyFill="1" applyBorder="1" applyAlignment="1">
      <alignment horizontal="center"/>
    </xf>
    <xf numFmtId="1" fontId="0" fillId="34" borderId="35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0" fillId="34" borderId="29" xfId="0" applyNumberFormat="1" applyFont="1" applyFill="1" applyBorder="1" applyAlignment="1">
      <alignment horizontal="center"/>
    </xf>
    <xf numFmtId="1" fontId="0" fillId="34" borderId="39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1" fontId="1" fillId="34" borderId="37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1" fontId="0" fillId="34" borderId="40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1" fillId="34" borderId="27" xfId="0" applyFont="1" applyFill="1" applyBorder="1" applyAlignment="1">
      <alignment horizontal="left" indent="1"/>
    </xf>
    <xf numFmtId="1" fontId="1" fillId="34" borderId="27" xfId="0" applyNumberFormat="1" applyFont="1" applyFill="1" applyBorder="1" applyAlignment="1">
      <alignment horizontal="center"/>
    </xf>
    <xf numFmtId="1" fontId="1" fillId="34" borderId="30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/>
    </xf>
    <xf numFmtId="165" fontId="1" fillId="34" borderId="30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1" fillId="34" borderId="27" xfId="0" applyFont="1" applyFill="1" applyBorder="1" applyAlignment="1">
      <alignment horizontal="left" indent="1"/>
    </xf>
    <xf numFmtId="0" fontId="1" fillId="34" borderId="28" xfId="0" applyFont="1" applyFill="1" applyBorder="1" applyAlignment="1">
      <alignment/>
    </xf>
    <xf numFmtId="1" fontId="1" fillId="34" borderId="3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2" xfId="0" applyBorder="1" applyAlignment="1">
      <alignment/>
    </xf>
    <xf numFmtId="2" fontId="1" fillId="33" borderId="14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2" fontId="1" fillId="34" borderId="27" xfId="0" applyNumberFormat="1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 indent="3"/>
    </xf>
    <xf numFmtId="2" fontId="5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64" fontId="1" fillId="34" borderId="27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1" fillId="33" borderId="14" xfId="0" applyNumberFormat="1" applyFont="1" applyFill="1" applyBorder="1" applyAlignment="1">
      <alignment horizontal="center"/>
    </xf>
    <xf numFmtId="10" fontId="1" fillId="34" borderId="30" xfId="0" applyNumberFormat="1" applyFont="1" applyFill="1" applyBorder="1" applyAlignment="1">
      <alignment horizontal="center"/>
    </xf>
    <xf numFmtId="10" fontId="0" fillId="34" borderId="31" xfId="0" applyNumberFormat="1" applyFont="1" applyFill="1" applyBorder="1" applyAlignment="1">
      <alignment horizontal="center"/>
    </xf>
    <xf numFmtId="10" fontId="0" fillId="34" borderId="3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 indent="3"/>
    </xf>
    <xf numFmtId="2" fontId="0" fillId="34" borderId="31" xfId="0" applyNumberFormat="1" applyFont="1" applyFill="1" applyBorder="1" applyAlignment="1">
      <alignment horizontal="center"/>
    </xf>
    <xf numFmtId="2" fontId="0" fillId="34" borderId="34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0" fontId="11" fillId="0" borderId="0" xfId="53" applyFont="1" applyAlignment="1" applyProtection="1">
      <alignment horizontal="left"/>
      <protection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Alignment="1">
      <alignment horizontal="center"/>
    </xf>
    <xf numFmtId="2" fontId="0" fillId="0" borderId="25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9" xfId="0" applyFont="1" applyBorder="1" applyAlignment="1">
      <alignment/>
    </xf>
    <xf numFmtId="0" fontId="11" fillId="0" borderId="0" xfId="53" applyAlignment="1" applyProtection="1">
      <alignment horizontal="center"/>
      <protection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31" xfId="0" applyNumberForma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ollocanar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5" width="10.7109375" style="6" customWidth="1"/>
    <col min="6" max="7" width="10.7109375" style="140" customWidth="1"/>
    <col min="8" max="8" width="40.7109375" style="0" customWidth="1"/>
    <col min="9" max="9" width="7.7109375" style="6" customWidth="1"/>
  </cols>
  <sheetData>
    <row r="1" spans="2:9" s="9" customFormat="1" ht="18">
      <c r="B1" s="9" t="s">
        <v>52</v>
      </c>
      <c r="C1" s="12"/>
      <c r="D1" s="12"/>
      <c r="E1" s="12"/>
      <c r="F1" s="139"/>
      <c r="G1" s="139"/>
      <c r="H1" s="112" t="s">
        <v>211</v>
      </c>
      <c r="I1" s="12"/>
    </row>
    <row r="2" spans="2:8" ht="12.75">
      <c r="B2" s="88" t="s">
        <v>133</v>
      </c>
      <c r="H2" s="143" t="s">
        <v>217</v>
      </c>
    </row>
    <row r="3" ht="13.5" thickBot="1"/>
    <row r="4" spans="2:9" ht="12.75">
      <c r="B4" s="118" t="s">
        <v>6</v>
      </c>
      <c r="C4" s="13" t="s">
        <v>3</v>
      </c>
      <c r="D4" s="13" t="s">
        <v>33</v>
      </c>
      <c r="E4" s="13" t="s">
        <v>35</v>
      </c>
      <c r="F4" s="21" t="s">
        <v>4</v>
      </c>
      <c r="G4" s="21" t="s">
        <v>5</v>
      </c>
      <c r="H4" s="14" t="s">
        <v>0</v>
      </c>
      <c r="I4" s="86" t="s">
        <v>130</v>
      </c>
    </row>
    <row r="5" spans="2:9" ht="13.5" thickBot="1">
      <c r="B5" s="15"/>
      <c r="C5" s="16" t="s">
        <v>1</v>
      </c>
      <c r="D5" s="16" t="s">
        <v>34</v>
      </c>
      <c r="E5" s="16" t="s">
        <v>36</v>
      </c>
      <c r="F5" s="22" t="s">
        <v>2</v>
      </c>
      <c r="G5" s="22" t="s">
        <v>2</v>
      </c>
      <c r="H5" s="17"/>
      <c r="I5" s="87" t="s">
        <v>131</v>
      </c>
    </row>
    <row r="6" spans="2:9" ht="13.5" thickBot="1">
      <c r="B6" s="75" t="s">
        <v>7</v>
      </c>
      <c r="C6" s="89">
        <f>SUM(C7:C14)</f>
        <v>217.29999999999998</v>
      </c>
      <c r="D6" s="89">
        <f>F6/C6</f>
        <v>86.12268200644272</v>
      </c>
      <c r="E6" s="89">
        <f>G6/C6</f>
        <v>18.002254947077773</v>
      </c>
      <c r="F6" s="83">
        <f>SUM(F7:F14)</f>
        <v>18714.4588</v>
      </c>
      <c r="G6" s="83">
        <f>SUM(G7:G14)</f>
        <v>3911.89</v>
      </c>
      <c r="H6" s="78"/>
      <c r="I6" s="79">
        <f>C6/C127</f>
        <v>0.1812298274438504</v>
      </c>
    </row>
    <row r="7" spans="2:9" ht="12.75">
      <c r="B7" s="31" t="s">
        <v>122</v>
      </c>
      <c r="C7" s="90">
        <v>70.74</v>
      </c>
      <c r="D7" s="90">
        <v>69</v>
      </c>
      <c r="E7" s="90">
        <v>13.35</v>
      </c>
      <c r="F7" s="54">
        <f aca="true" t="shared" si="0" ref="F7:F14">C7*D7</f>
        <v>4881.0599999999995</v>
      </c>
      <c r="G7" s="54">
        <f aca="true" t="shared" si="1" ref="G7:G14">C7*E7</f>
        <v>944.3789999999999</v>
      </c>
      <c r="H7" s="144" t="s">
        <v>214</v>
      </c>
      <c r="I7" s="45"/>
    </row>
    <row r="8" spans="2:9" ht="12.75">
      <c r="B8" s="31" t="s">
        <v>144</v>
      </c>
      <c r="C8" s="91">
        <v>40.4</v>
      </c>
      <c r="D8" s="91">
        <v>79.47</v>
      </c>
      <c r="E8" s="91">
        <v>12.93</v>
      </c>
      <c r="F8" s="55">
        <f>C8*D8</f>
        <v>3210.5879999999997</v>
      </c>
      <c r="G8" s="54">
        <f>C8*E8</f>
        <v>522.372</v>
      </c>
      <c r="H8" s="145"/>
      <c r="I8" s="45"/>
    </row>
    <row r="9" spans="2:9" ht="12.75">
      <c r="B9" s="30" t="s">
        <v>121</v>
      </c>
      <c r="C9" s="91">
        <v>25</v>
      </c>
      <c r="D9" s="91">
        <v>109.76</v>
      </c>
      <c r="E9" s="91">
        <v>7.93</v>
      </c>
      <c r="F9" s="55">
        <f t="shared" si="0"/>
        <v>2744</v>
      </c>
      <c r="G9" s="54">
        <f t="shared" si="1"/>
        <v>198.25</v>
      </c>
      <c r="H9" s="23" t="s">
        <v>213</v>
      </c>
      <c r="I9" s="46"/>
    </row>
    <row r="10" spans="2:9" ht="12.75">
      <c r="B10" s="30" t="s">
        <v>38</v>
      </c>
      <c r="C10" s="91">
        <v>40</v>
      </c>
      <c r="D10" s="91">
        <v>77.23</v>
      </c>
      <c r="E10" s="91">
        <v>35.2</v>
      </c>
      <c r="F10" s="55">
        <f t="shared" si="0"/>
        <v>3089.2000000000003</v>
      </c>
      <c r="G10" s="54">
        <f t="shared" si="1"/>
        <v>1408</v>
      </c>
      <c r="H10" s="23" t="s">
        <v>212</v>
      </c>
      <c r="I10" s="46"/>
    </row>
    <row r="11" spans="2:9" ht="12.75">
      <c r="B11" s="30" t="s">
        <v>124</v>
      </c>
      <c r="C11" s="91">
        <v>8.66</v>
      </c>
      <c r="D11" s="91">
        <v>78.63</v>
      </c>
      <c r="E11" s="91">
        <v>29.15</v>
      </c>
      <c r="F11" s="55">
        <f>C11*D11</f>
        <v>680.9358</v>
      </c>
      <c r="G11" s="54">
        <f>C11*E11</f>
        <v>252.439</v>
      </c>
      <c r="H11" s="23"/>
      <c r="I11" s="47"/>
    </row>
    <row r="12" spans="2:9" ht="12.75">
      <c r="B12" s="30" t="s">
        <v>145</v>
      </c>
      <c r="C12" s="91">
        <v>5</v>
      </c>
      <c r="D12" s="91">
        <v>47.65</v>
      </c>
      <c r="E12" s="91">
        <v>25</v>
      </c>
      <c r="F12" s="55">
        <f t="shared" si="0"/>
        <v>238.25</v>
      </c>
      <c r="G12" s="54">
        <f t="shared" si="1"/>
        <v>125</v>
      </c>
      <c r="H12" s="23"/>
      <c r="I12" s="46"/>
    </row>
    <row r="13" spans="2:9" ht="12.75">
      <c r="B13" s="30" t="s">
        <v>123</v>
      </c>
      <c r="C13" s="91">
        <v>7.5</v>
      </c>
      <c r="D13" s="91">
        <v>129.39</v>
      </c>
      <c r="E13" s="91">
        <v>18.54</v>
      </c>
      <c r="F13" s="55">
        <f t="shared" si="0"/>
        <v>970.425</v>
      </c>
      <c r="G13" s="54">
        <f t="shared" si="1"/>
        <v>139.04999999999998</v>
      </c>
      <c r="H13" s="23" t="s">
        <v>146</v>
      </c>
      <c r="I13" s="47"/>
    </row>
    <row r="14" spans="2:9" ht="12.75">
      <c r="B14" s="33" t="s">
        <v>132</v>
      </c>
      <c r="C14" s="91">
        <v>20</v>
      </c>
      <c r="D14" s="91">
        <v>145</v>
      </c>
      <c r="E14" s="91">
        <v>16.12</v>
      </c>
      <c r="F14" s="55">
        <f t="shared" si="0"/>
        <v>2900</v>
      </c>
      <c r="G14" s="54">
        <f t="shared" si="1"/>
        <v>322.40000000000003</v>
      </c>
      <c r="H14" s="26" t="s">
        <v>138</v>
      </c>
      <c r="I14" s="46"/>
    </row>
    <row r="15" spans="2:9" ht="13.5" thickBot="1">
      <c r="B15" s="35"/>
      <c r="C15" s="108"/>
      <c r="D15" s="92"/>
      <c r="E15" s="103"/>
      <c r="F15" s="56"/>
      <c r="G15" s="54"/>
      <c r="H15" s="24"/>
      <c r="I15" s="47"/>
    </row>
    <row r="16" spans="2:9" ht="13.5" thickBot="1">
      <c r="B16" s="75" t="s">
        <v>9</v>
      </c>
      <c r="C16" s="89">
        <f>SUM(C17:C19)*2</f>
        <v>162</v>
      </c>
      <c r="D16" s="89">
        <f>F16/C16</f>
        <v>133.9179012345679</v>
      </c>
      <c r="E16" s="89">
        <f>G16/C16</f>
        <v>10.13888888888889</v>
      </c>
      <c r="F16" s="76">
        <f>SUM(F17:F19)*2</f>
        <v>21694.7</v>
      </c>
      <c r="G16" s="77">
        <f>SUM(G17:G19)*2</f>
        <v>1642.5</v>
      </c>
      <c r="H16" s="78"/>
      <c r="I16" s="79">
        <f>C16/C127</f>
        <v>0.13510921328073525</v>
      </c>
    </row>
    <row r="17" spans="2:9" ht="12.75">
      <c r="B17" s="31" t="s">
        <v>147</v>
      </c>
      <c r="C17" s="90">
        <v>25</v>
      </c>
      <c r="D17" s="90">
        <v>129.03</v>
      </c>
      <c r="E17" s="90">
        <v>9.91</v>
      </c>
      <c r="F17" s="54">
        <f>C17*D17</f>
        <v>3225.75</v>
      </c>
      <c r="G17" s="54">
        <f>C17*E17</f>
        <v>247.75</v>
      </c>
      <c r="H17" s="146" t="s">
        <v>86</v>
      </c>
      <c r="I17" s="45"/>
    </row>
    <row r="18" spans="2:9" ht="12.75">
      <c r="B18" s="31" t="s">
        <v>148</v>
      </c>
      <c r="C18" s="90">
        <v>50</v>
      </c>
      <c r="D18" s="90">
        <v>133.64</v>
      </c>
      <c r="E18" s="90">
        <v>10.33</v>
      </c>
      <c r="F18" s="54">
        <f>C18*D18</f>
        <v>6681.999999999999</v>
      </c>
      <c r="G18" s="54">
        <f>C18*E18</f>
        <v>516.5</v>
      </c>
      <c r="H18" s="147"/>
      <c r="I18" s="45"/>
    </row>
    <row r="19" spans="2:9" ht="12.75">
      <c r="B19" s="30" t="s">
        <v>134</v>
      </c>
      <c r="C19" s="91">
        <v>6</v>
      </c>
      <c r="D19" s="91">
        <v>156.6</v>
      </c>
      <c r="E19" s="91">
        <v>9.5</v>
      </c>
      <c r="F19" s="55">
        <f>C19*D19</f>
        <v>939.5999999999999</v>
      </c>
      <c r="G19" s="54">
        <f>C19*E19</f>
        <v>57</v>
      </c>
      <c r="H19" s="26" t="s">
        <v>85</v>
      </c>
      <c r="I19" s="46"/>
    </row>
    <row r="20" spans="2:9" ht="13.5" thickBot="1">
      <c r="B20" s="36"/>
      <c r="C20" s="109"/>
      <c r="D20" s="93"/>
      <c r="E20" s="104"/>
      <c r="F20" s="57"/>
      <c r="G20" s="57"/>
      <c r="H20" s="27"/>
      <c r="I20" s="48"/>
    </row>
    <row r="21" spans="2:9" ht="13.5" thickBot="1">
      <c r="B21" s="75" t="s">
        <v>10</v>
      </c>
      <c r="C21" s="89">
        <f>SUM(C22:C23)</f>
        <v>32.8</v>
      </c>
      <c r="D21" s="89">
        <f>F21/C21</f>
        <v>25.096585365853656</v>
      </c>
      <c r="E21" s="89">
        <f>G21/C21</f>
        <v>19.097560975609756</v>
      </c>
      <c r="F21" s="76">
        <f>SUM(F22:F23)</f>
        <v>823.1679999999999</v>
      </c>
      <c r="G21" s="77">
        <f>SUM(G22:G23)</f>
        <v>626.4</v>
      </c>
      <c r="H21" s="82"/>
      <c r="I21" s="79">
        <f>C21/C127</f>
        <v>0.027355445651901948</v>
      </c>
    </row>
    <row r="22" spans="2:9" ht="12.75">
      <c r="B22" s="32" t="s">
        <v>96</v>
      </c>
      <c r="C22" s="90">
        <v>28</v>
      </c>
      <c r="D22" s="90">
        <v>24.4</v>
      </c>
      <c r="E22" s="90">
        <v>19.2</v>
      </c>
      <c r="F22" s="54">
        <f>C22*D22</f>
        <v>683.1999999999999</v>
      </c>
      <c r="G22" s="54">
        <f>C22*E22</f>
        <v>537.6</v>
      </c>
      <c r="H22" s="25" t="s">
        <v>83</v>
      </c>
      <c r="I22" s="45"/>
    </row>
    <row r="23" spans="2:9" ht="12.75">
      <c r="B23" s="33" t="s">
        <v>90</v>
      </c>
      <c r="C23" s="91">
        <v>4.8</v>
      </c>
      <c r="D23" s="91">
        <v>29.16</v>
      </c>
      <c r="E23" s="91">
        <v>18.5</v>
      </c>
      <c r="F23" s="55">
        <f>C23*D23</f>
        <v>139.968</v>
      </c>
      <c r="G23" s="54">
        <f>C23*E23</f>
        <v>88.8</v>
      </c>
      <c r="H23" s="26" t="s">
        <v>84</v>
      </c>
      <c r="I23" s="46"/>
    </row>
    <row r="24" spans="2:9" ht="13.5" thickBot="1">
      <c r="B24" s="36"/>
      <c r="C24" s="138"/>
      <c r="D24" s="93"/>
      <c r="E24" s="104"/>
      <c r="F24" s="57"/>
      <c r="G24" s="57"/>
      <c r="H24" s="27"/>
      <c r="I24" s="48"/>
    </row>
    <row r="25" spans="2:9" ht="13.5" thickBot="1">
      <c r="B25" s="75" t="s">
        <v>11</v>
      </c>
      <c r="C25" s="89">
        <f>SUM(C26:C28)*2</f>
        <v>22</v>
      </c>
      <c r="D25" s="89">
        <f>F25/C25</f>
        <v>178.40818181818184</v>
      </c>
      <c r="E25" s="89">
        <f>G25/C25</f>
        <v>31.45</v>
      </c>
      <c r="F25" s="76">
        <f>SUM(F26:F28)*2</f>
        <v>3924.9800000000005</v>
      </c>
      <c r="G25" s="77">
        <f>SUM(G26:G28)*2</f>
        <v>691.9</v>
      </c>
      <c r="H25" s="82"/>
      <c r="I25" s="79">
        <f>C25/C127</f>
        <v>0.0183481647665196</v>
      </c>
    </row>
    <row r="26" spans="2:9" ht="12.75">
      <c r="B26" s="31" t="s">
        <v>149</v>
      </c>
      <c r="C26" s="90">
        <v>3</v>
      </c>
      <c r="D26" s="90">
        <v>171.55</v>
      </c>
      <c r="E26" s="90">
        <v>27.65</v>
      </c>
      <c r="F26" s="54">
        <f>C26*D26</f>
        <v>514.6500000000001</v>
      </c>
      <c r="G26" s="54">
        <f>C26*E26</f>
        <v>82.94999999999999</v>
      </c>
      <c r="H26" s="148" t="s">
        <v>215</v>
      </c>
      <c r="I26" s="45"/>
    </row>
    <row r="27" spans="2:9" ht="12.75">
      <c r="B27" s="30" t="s">
        <v>150</v>
      </c>
      <c r="C27" s="91">
        <v>5</v>
      </c>
      <c r="D27" s="91">
        <v>177.68</v>
      </c>
      <c r="E27" s="91">
        <v>31.6</v>
      </c>
      <c r="F27" s="55">
        <f>C27*D27</f>
        <v>888.4000000000001</v>
      </c>
      <c r="G27" s="54">
        <f>C27*E27</f>
        <v>158</v>
      </c>
      <c r="H27" s="149"/>
      <c r="I27" s="46"/>
    </row>
    <row r="28" spans="2:9" ht="12.75">
      <c r="B28" s="30" t="s">
        <v>135</v>
      </c>
      <c r="C28" s="91">
        <v>3</v>
      </c>
      <c r="D28" s="91">
        <v>186.48</v>
      </c>
      <c r="E28" s="91">
        <v>35</v>
      </c>
      <c r="F28" s="55">
        <f>C28*D28</f>
        <v>559.4399999999999</v>
      </c>
      <c r="G28" s="54">
        <f>C28*E28</f>
        <v>105</v>
      </c>
      <c r="H28" s="26" t="s">
        <v>69</v>
      </c>
      <c r="I28" s="46"/>
    </row>
    <row r="29" spans="2:9" ht="13.5" thickBot="1">
      <c r="B29" s="35"/>
      <c r="C29" s="95"/>
      <c r="D29" s="92"/>
      <c r="E29" s="103"/>
      <c r="F29" s="56"/>
      <c r="G29" s="58"/>
      <c r="H29" s="29"/>
      <c r="I29" s="47"/>
    </row>
    <row r="30" spans="2:9" ht="13.5" thickBot="1">
      <c r="B30" s="75" t="s">
        <v>23</v>
      </c>
      <c r="C30" s="89">
        <f>SUM(C31:C37)</f>
        <v>36</v>
      </c>
      <c r="D30" s="89">
        <f>F30/C30</f>
        <v>79.91505555555557</v>
      </c>
      <c r="E30" s="89">
        <f>G30/C30</f>
        <v>11.139611111111112</v>
      </c>
      <c r="F30" s="76">
        <f>SUM(F31:F37)</f>
        <v>2876.9420000000005</v>
      </c>
      <c r="G30" s="77">
        <f>SUM(G31:G37)</f>
        <v>401.026</v>
      </c>
      <c r="H30" s="80"/>
      <c r="I30" s="79">
        <f>C30/C127</f>
        <v>0.030024269617941163</v>
      </c>
    </row>
    <row r="31" spans="2:9" ht="12.75">
      <c r="B31" s="34" t="s">
        <v>24</v>
      </c>
      <c r="C31" s="94">
        <v>8.8</v>
      </c>
      <c r="D31" s="94">
        <v>102</v>
      </c>
      <c r="E31" s="94">
        <v>10.95</v>
      </c>
      <c r="F31" s="55">
        <f aca="true" t="shared" si="2" ref="F31:F37">C31*D31</f>
        <v>897.6</v>
      </c>
      <c r="G31" s="54">
        <f aca="true" t="shared" si="3" ref="G31:G37">C31*E31</f>
        <v>96.36</v>
      </c>
      <c r="H31" s="28"/>
      <c r="I31" s="49"/>
    </row>
    <row r="32" spans="2:9" ht="12.75">
      <c r="B32" s="33" t="s">
        <v>25</v>
      </c>
      <c r="C32" s="91">
        <v>4.2</v>
      </c>
      <c r="D32" s="91">
        <v>41.8</v>
      </c>
      <c r="E32" s="91">
        <v>14.91</v>
      </c>
      <c r="F32" s="55">
        <f t="shared" si="2"/>
        <v>175.56</v>
      </c>
      <c r="G32" s="54">
        <f t="shared" si="3"/>
        <v>62.622</v>
      </c>
      <c r="H32" s="26"/>
      <c r="I32" s="46"/>
    </row>
    <row r="33" spans="2:9" ht="12.75">
      <c r="B33" s="33" t="s">
        <v>45</v>
      </c>
      <c r="C33" s="91">
        <v>5</v>
      </c>
      <c r="D33" s="91">
        <v>131.4</v>
      </c>
      <c r="E33" s="91">
        <v>14.65</v>
      </c>
      <c r="F33" s="55">
        <f t="shared" si="2"/>
        <v>657</v>
      </c>
      <c r="G33" s="54">
        <f t="shared" si="3"/>
        <v>73.25</v>
      </c>
      <c r="H33" s="26"/>
      <c r="I33" s="46"/>
    </row>
    <row r="34" spans="2:9" ht="12.75">
      <c r="B34" s="33" t="s">
        <v>44</v>
      </c>
      <c r="C34" s="91">
        <v>2.8</v>
      </c>
      <c r="D34" s="91">
        <v>68.55</v>
      </c>
      <c r="E34" s="91">
        <v>14.4</v>
      </c>
      <c r="F34" s="55">
        <f t="shared" si="2"/>
        <v>191.93999999999997</v>
      </c>
      <c r="G34" s="54">
        <f t="shared" si="3"/>
        <v>40.32</v>
      </c>
      <c r="H34" s="26"/>
      <c r="I34" s="46"/>
    </row>
    <row r="35" spans="2:9" ht="12.75">
      <c r="B35" s="33" t="s">
        <v>51</v>
      </c>
      <c r="C35" s="91">
        <v>7.2</v>
      </c>
      <c r="D35" s="91">
        <v>38.86</v>
      </c>
      <c r="E35" s="91">
        <v>12.67</v>
      </c>
      <c r="F35" s="55">
        <f t="shared" si="2"/>
        <v>279.79200000000003</v>
      </c>
      <c r="G35" s="54">
        <f t="shared" si="3"/>
        <v>91.224</v>
      </c>
      <c r="H35" s="26" t="s">
        <v>216</v>
      </c>
      <c r="I35" s="46"/>
    </row>
    <row r="36" spans="2:9" ht="12.75">
      <c r="B36" s="33" t="s">
        <v>26</v>
      </c>
      <c r="C36" s="91">
        <v>6.5</v>
      </c>
      <c r="D36" s="91">
        <v>87.7</v>
      </c>
      <c r="E36" s="91">
        <v>2.5</v>
      </c>
      <c r="F36" s="55">
        <f t="shared" si="2"/>
        <v>570.0500000000001</v>
      </c>
      <c r="G36" s="54">
        <f t="shared" si="3"/>
        <v>16.25</v>
      </c>
      <c r="H36" s="26" t="s">
        <v>185</v>
      </c>
      <c r="I36" s="46"/>
    </row>
    <row r="37" spans="2:9" ht="12.75">
      <c r="B37" s="33" t="s">
        <v>27</v>
      </c>
      <c r="C37" s="91">
        <v>1.5</v>
      </c>
      <c r="D37" s="91">
        <v>70</v>
      </c>
      <c r="E37" s="91">
        <v>14</v>
      </c>
      <c r="F37" s="55">
        <f t="shared" si="2"/>
        <v>105</v>
      </c>
      <c r="G37" s="54">
        <f t="shared" si="3"/>
        <v>21</v>
      </c>
      <c r="H37" s="26"/>
      <c r="I37" s="46"/>
    </row>
    <row r="38" spans="2:9" ht="13.5" thickBot="1">
      <c r="B38" s="36"/>
      <c r="C38" s="110"/>
      <c r="D38" s="93"/>
      <c r="E38" s="104"/>
      <c r="F38" s="57"/>
      <c r="G38" s="57"/>
      <c r="H38" s="27"/>
      <c r="I38" s="48"/>
    </row>
    <row r="39" spans="2:9" ht="13.5" thickBot="1">
      <c r="B39" s="75" t="s">
        <v>13</v>
      </c>
      <c r="C39" s="89">
        <f>SUM(C40:C44)</f>
        <v>30</v>
      </c>
      <c r="D39" s="89">
        <f>F39/C39</f>
        <v>23.796666666666667</v>
      </c>
      <c r="E39" s="89">
        <f>G39/C39</f>
        <v>6.786333333333333</v>
      </c>
      <c r="F39" s="76">
        <f>SUM(F40:F44)</f>
        <v>713.9</v>
      </c>
      <c r="G39" s="77">
        <f>SUM(G40:G44)</f>
        <v>203.59</v>
      </c>
      <c r="H39" s="78"/>
      <c r="I39" s="79">
        <f>C39/C127</f>
        <v>0.025020224681617638</v>
      </c>
    </row>
    <row r="40" spans="2:10" ht="12.75">
      <c r="B40" s="34" t="s">
        <v>14</v>
      </c>
      <c r="C40" s="94">
        <v>6</v>
      </c>
      <c r="D40" s="94">
        <v>16</v>
      </c>
      <c r="E40" s="94">
        <v>2.4</v>
      </c>
      <c r="F40" s="55">
        <f>C40*D40</f>
        <v>96</v>
      </c>
      <c r="G40" s="54">
        <f>C40*E40</f>
        <v>14.399999999999999</v>
      </c>
      <c r="H40" s="28" t="s">
        <v>155</v>
      </c>
      <c r="I40" s="49"/>
      <c r="J40" s="8"/>
    </row>
    <row r="41" spans="2:10" ht="12.75">
      <c r="B41" s="33" t="s">
        <v>101</v>
      </c>
      <c r="C41" s="90">
        <v>2</v>
      </c>
      <c r="D41" s="90">
        <v>2.8</v>
      </c>
      <c r="E41" s="90">
        <v>4.28</v>
      </c>
      <c r="F41" s="55">
        <f>C41*D41</f>
        <v>5.6</v>
      </c>
      <c r="G41" s="54">
        <f>C41*E41</f>
        <v>8.56</v>
      </c>
      <c r="H41" s="1" t="s">
        <v>155</v>
      </c>
      <c r="I41" s="45"/>
      <c r="J41" s="8"/>
    </row>
    <row r="42" spans="2:10" ht="12.75">
      <c r="B42" s="33" t="s">
        <v>156</v>
      </c>
      <c r="C42" s="90">
        <v>3.5</v>
      </c>
      <c r="D42" s="90">
        <v>32.8</v>
      </c>
      <c r="E42" s="90">
        <v>2.36</v>
      </c>
      <c r="F42" s="55">
        <f>C42*D42</f>
        <v>114.79999999999998</v>
      </c>
      <c r="G42" s="54">
        <f>C42*E42</f>
        <v>8.26</v>
      </c>
      <c r="H42" s="42"/>
      <c r="I42" s="45"/>
      <c r="J42" s="8"/>
    </row>
    <row r="43" spans="2:10" ht="12.75">
      <c r="B43" s="33" t="s">
        <v>158</v>
      </c>
      <c r="C43" s="90">
        <v>10</v>
      </c>
      <c r="D43" s="90">
        <v>16.6</v>
      </c>
      <c r="E43" s="90">
        <v>12.8</v>
      </c>
      <c r="F43" s="55">
        <f>C43*D43</f>
        <v>166</v>
      </c>
      <c r="G43" s="54">
        <f>C43*E43</f>
        <v>128</v>
      </c>
      <c r="H43" s="1" t="s">
        <v>102</v>
      </c>
      <c r="I43" s="45"/>
      <c r="J43" s="8"/>
    </row>
    <row r="44" spans="2:10" ht="12.75">
      <c r="B44" s="33" t="s">
        <v>40</v>
      </c>
      <c r="C44" s="91">
        <v>8.5</v>
      </c>
      <c r="D44" s="91">
        <v>39</v>
      </c>
      <c r="E44" s="91">
        <v>5.22</v>
      </c>
      <c r="F44" s="55">
        <f>C44*D44</f>
        <v>331.5</v>
      </c>
      <c r="G44" s="54">
        <f>C44*E44</f>
        <v>44.37</v>
      </c>
      <c r="H44" s="26" t="s">
        <v>157</v>
      </c>
      <c r="I44" s="46"/>
      <c r="J44" s="8"/>
    </row>
    <row r="45" spans="2:9" ht="13.5" thickBot="1">
      <c r="B45" s="36"/>
      <c r="C45" s="110"/>
      <c r="D45" s="93"/>
      <c r="E45" s="104"/>
      <c r="F45" s="57"/>
      <c r="G45" s="57"/>
      <c r="H45" s="27"/>
      <c r="I45" s="48"/>
    </row>
    <row r="46" spans="2:9" ht="13.5" thickBot="1">
      <c r="B46" s="75" t="s">
        <v>97</v>
      </c>
      <c r="C46" s="89">
        <f>SUM(C47:C53)*2</f>
        <v>99.62</v>
      </c>
      <c r="D46" s="89">
        <f>F46/C46</f>
        <v>108.01483637823728</v>
      </c>
      <c r="E46" s="89">
        <f>G46/C46</f>
        <v>-8.763677976309976</v>
      </c>
      <c r="F46" s="76">
        <f>SUM(F47:F53)*2</f>
        <v>10760.437999999998</v>
      </c>
      <c r="G46" s="77">
        <f>SUM(G47:G53)*2</f>
        <v>-873.0375999999999</v>
      </c>
      <c r="H46" s="78"/>
      <c r="I46" s="79">
        <f>C46/C127</f>
        <v>0.0830838260927583</v>
      </c>
    </row>
    <row r="47" spans="2:9" ht="12.75">
      <c r="B47" s="34" t="s">
        <v>98</v>
      </c>
      <c r="C47" s="94">
        <v>17.4</v>
      </c>
      <c r="D47" s="94">
        <v>110.51</v>
      </c>
      <c r="E47" s="94">
        <v>-3.5</v>
      </c>
      <c r="F47" s="59">
        <f aca="true" t="shared" si="4" ref="F47:F53">C47*D47</f>
        <v>1922.874</v>
      </c>
      <c r="G47" s="54">
        <f aca="true" t="shared" si="5" ref="G47:G53">C47*E47</f>
        <v>-60.89999999999999</v>
      </c>
      <c r="H47" s="28" t="s">
        <v>151</v>
      </c>
      <c r="I47" s="49"/>
    </row>
    <row r="48" spans="2:9" ht="12.75">
      <c r="B48" s="33" t="s">
        <v>152</v>
      </c>
      <c r="C48" s="91">
        <v>14.5</v>
      </c>
      <c r="D48" s="91">
        <v>112</v>
      </c>
      <c r="E48" s="91">
        <v>-22</v>
      </c>
      <c r="F48" s="55">
        <f>C48*D48</f>
        <v>1624</v>
      </c>
      <c r="G48" s="54">
        <f>C48*E48</f>
        <v>-319</v>
      </c>
      <c r="H48" s="25" t="s">
        <v>79</v>
      </c>
      <c r="I48" s="46"/>
    </row>
    <row r="49" spans="2:9" ht="12.75">
      <c r="B49" s="33" t="s">
        <v>189</v>
      </c>
      <c r="C49" s="90">
        <v>2.2</v>
      </c>
      <c r="D49" s="90">
        <v>112</v>
      </c>
      <c r="E49" s="90">
        <v>-22</v>
      </c>
      <c r="F49" s="54">
        <f>C49*D49</f>
        <v>246.40000000000003</v>
      </c>
      <c r="G49" s="54">
        <f>C49*E49</f>
        <v>-48.400000000000006</v>
      </c>
      <c r="H49" s="26" t="s">
        <v>99</v>
      </c>
      <c r="I49" s="45"/>
    </row>
    <row r="50" spans="2:9" ht="12.75">
      <c r="B50" s="33" t="s">
        <v>126</v>
      </c>
      <c r="C50" s="90">
        <v>2.96</v>
      </c>
      <c r="D50" s="90">
        <v>114.5</v>
      </c>
      <c r="E50" s="90">
        <v>-20.03</v>
      </c>
      <c r="F50" s="54">
        <f>C50*D50</f>
        <v>338.92</v>
      </c>
      <c r="G50" s="54">
        <f>C50*E50</f>
        <v>-59.2888</v>
      </c>
      <c r="H50" s="26" t="s">
        <v>99</v>
      </c>
      <c r="I50" s="45"/>
    </row>
    <row r="51" spans="2:9" ht="12.75">
      <c r="B51" s="33" t="s">
        <v>154</v>
      </c>
      <c r="C51" s="90">
        <v>9.75</v>
      </c>
      <c r="D51" s="90">
        <v>109.9</v>
      </c>
      <c r="E51" s="90">
        <v>3.72</v>
      </c>
      <c r="F51" s="54">
        <f t="shared" si="4"/>
        <v>1071.525</v>
      </c>
      <c r="G51" s="54">
        <f t="shared" si="5"/>
        <v>36.27</v>
      </c>
      <c r="H51" s="26" t="s">
        <v>99</v>
      </c>
      <c r="I51" s="45"/>
    </row>
    <row r="52" spans="2:9" ht="12.75">
      <c r="B52" s="33" t="s">
        <v>42</v>
      </c>
      <c r="C52" s="91">
        <v>2</v>
      </c>
      <c r="D52" s="91">
        <v>72</v>
      </c>
      <c r="E52" s="91">
        <v>1</v>
      </c>
      <c r="F52" s="55">
        <f t="shared" si="4"/>
        <v>144</v>
      </c>
      <c r="G52" s="54">
        <f t="shared" si="5"/>
        <v>2</v>
      </c>
      <c r="H52" s="85" t="s">
        <v>153</v>
      </c>
      <c r="I52" s="46"/>
    </row>
    <row r="53" spans="2:9" ht="12.75">
      <c r="B53" s="33" t="s">
        <v>41</v>
      </c>
      <c r="C53" s="91">
        <v>1</v>
      </c>
      <c r="D53" s="91">
        <v>32.5</v>
      </c>
      <c r="E53" s="91">
        <v>12.8</v>
      </c>
      <c r="F53" s="55">
        <f t="shared" si="4"/>
        <v>32.5</v>
      </c>
      <c r="G53" s="54">
        <f t="shared" si="5"/>
        <v>12.8</v>
      </c>
      <c r="H53" s="25" t="s">
        <v>70</v>
      </c>
      <c r="I53" s="46"/>
    </row>
    <row r="54" spans="2:9" ht="13.5" thickBot="1">
      <c r="B54" s="35"/>
      <c r="C54" s="95"/>
      <c r="D54" s="92"/>
      <c r="E54" s="103"/>
      <c r="F54" s="56"/>
      <c r="G54" s="58"/>
      <c r="H54" s="1"/>
      <c r="I54" s="47"/>
    </row>
    <row r="55" spans="2:9" ht="13.5" thickBot="1">
      <c r="B55" s="81" t="s">
        <v>104</v>
      </c>
      <c r="C55" s="89">
        <f>SUM(C56:C66)</f>
        <v>347.25</v>
      </c>
      <c r="D55" s="89">
        <f>F55/C55</f>
        <v>148.05825773938085</v>
      </c>
      <c r="E55" s="89">
        <f>G55/C55</f>
        <v>20.79487976961843</v>
      </c>
      <c r="F55" s="76">
        <f>SUM(F56:F66)</f>
        <v>51413.23</v>
      </c>
      <c r="G55" s="77">
        <f>SUM(G56:G66)</f>
        <v>7221.021999999999</v>
      </c>
      <c r="H55" s="80"/>
      <c r="I55" s="79">
        <f>C55/C127</f>
        <v>0.2896091006897241</v>
      </c>
    </row>
    <row r="56" spans="2:9" ht="12.75">
      <c r="B56" s="34" t="s">
        <v>193</v>
      </c>
      <c r="C56" s="94">
        <v>280</v>
      </c>
      <c r="D56" s="94">
        <v>148.15</v>
      </c>
      <c r="E56" s="94">
        <v>21.27</v>
      </c>
      <c r="F56" s="59">
        <f>C56*D56</f>
        <v>41482</v>
      </c>
      <c r="G56" s="54">
        <f aca="true" t="shared" si="6" ref="G56:G66">C56*E56</f>
        <v>5955.599999999999</v>
      </c>
      <c r="H56" s="28" t="s">
        <v>195</v>
      </c>
      <c r="I56" s="49"/>
    </row>
    <row r="57" spans="2:9" ht="12.75">
      <c r="B57" s="33" t="s">
        <v>125</v>
      </c>
      <c r="C57" s="91">
        <v>12</v>
      </c>
      <c r="D57" s="91">
        <v>170</v>
      </c>
      <c r="E57" s="91">
        <v>22.71</v>
      </c>
      <c r="F57" s="55">
        <f aca="true" t="shared" si="7" ref="F57:F64">C57*D57</f>
        <v>2040</v>
      </c>
      <c r="G57" s="54">
        <f t="shared" si="6"/>
        <v>272.52</v>
      </c>
      <c r="H57" s="26" t="s">
        <v>100</v>
      </c>
      <c r="I57" s="46"/>
    </row>
    <row r="58" spans="2:9" ht="12.75">
      <c r="B58" s="33" t="s">
        <v>54</v>
      </c>
      <c r="C58" s="91">
        <v>3.6</v>
      </c>
      <c r="D58" s="91">
        <v>172</v>
      </c>
      <c r="E58" s="91">
        <v>22.76</v>
      </c>
      <c r="F58" s="55">
        <f t="shared" si="7"/>
        <v>619.2</v>
      </c>
      <c r="G58" s="54">
        <f t="shared" si="6"/>
        <v>81.936</v>
      </c>
      <c r="H58" s="23" t="s">
        <v>136</v>
      </c>
      <c r="I58" s="46"/>
    </row>
    <row r="59" spans="2:9" ht="12.75">
      <c r="B59" s="33" t="s">
        <v>39</v>
      </c>
      <c r="C59" s="91">
        <v>7</v>
      </c>
      <c r="D59" s="91">
        <v>165.16</v>
      </c>
      <c r="E59" s="91">
        <v>22.58</v>
      </c>
      <c r="F59" s="55">
        <f t="shared" si="7"/>
        <v>1156.12</v>
      </c>
      <c r="G59" s="54">
        <f t="shared" si="6"/>
        <v>158.06</v>
      </c>
      <c r="H59" s="23" t="s">
        <v>137</v>
      </c>
      <c r="I59" s="46"/>
    </row>
    <row r="60" spans="2:9" ht="12.75">
      <c r="B60" s="33" t="s">
        <v>12</v>
      </c>
      <c r="C60" s="91">
        <v>17</v>
      </c>
      <c r="D60" s="95">
        <v>136.59</v>
      </c>
      <c r="E60" s="95">
        <v>21.15</v>
      </c>
      <c r="F60" s="55">
        <f t="shared" si="7"/>
        <v>2322.03</v>
      </c>
      <c r="G60" s="54">
        <f t="shared" si="6"/>
        <v>359.54999999999995</v>
      </c>
      <c r="H60" s="23" t="s">
        <v>138</v>
      </c>
      <c r="I60" s="46"/>
    </row>
    <row r="61" spans="2:9" ht="12.75">
      <c r="B61" s="30" t="s">
        <v>140</v>
      </c>
      <c r="C61" s="91">
        <v>4.5</v>
      </c>
      <c r="D61" s="91">
        <v>149.9</v>
      </c>
      <c r="E61" s="101">
        <v>23</v>
      </c>
      <c r="F61" s="55">
        <f t="shared" si="7"/>
        <v>674.5500000000001</v>
      </c>
      <c r="G61" s="54">
        <f t="shared" si="6"/>
        <v>103.5</v>
      </c>
      <c r="H61" s="23" t="s">
        <v>138</v>
      </c>
      <c r="I61" s="46"/>
    </row>
    <row r="62" spans="2:9" ht="12.75">
      <c r="B62" s="30" t="s">
        <v>139</v>
      </c>
      <c r="C62" s="91">
        <v>2.5</v>
      </c>
      <c r="D62" s="91">
        <v>142.44</v>
      </c>
      <c r="E62" s="101">
        <v>4.95</v>
      </c>
      <c r="F62" s="55">
        <f>C62*D62</f>
        <v>356.1</v>
      </c>
      <c r="G62" s="54">
        <f>C62*E62</f>
        <v>12.375</v>
      </c>
      <c r="H62" s="23" t="s">
        <v>138</v>
      </c>
      <c r="I62" s="46"/>
    </row>
    <row r="63" spans="2:9" ht="12.75">
      <c r="B63" s="30" t="s">
        <v>141</v>
      </c>
      <c r="C63" s="91">
        <v>10</v>
      </c>
      <c r="D63" s="91">
        <v>151.95</v>
      </c>
      <c r="E63" s="91">
        <v>13.53</v>
      </c>
      <c r="F63" s="55">
        <f t="shared" si="7"/>
        <v>1519.5</v>
      </c>
      <c r="G63" s="54">
        <f t="shared" si="6"/>
        <v>135.29999999999998</v>
      </c>
      <c r="H63" s="23" t="s">
        <v>186</v>
      </c>
      <c r="I63" s="46"/>
    </row>
    <row r="64" spans="2:9" ht="12.75">
      <c r="B64" s="33" t="s">
        <v>87</v>
      </c>
      <c r="C64" s="91">
        <v>5</v>
      </c>
      <c r="D64" s="91">
        <v>134.6</v>
      </c>
      <c r="E64" s="91">
        <v>14.44</v>
      </c>
      <c r="F64" s="55">
        <f t="shared" si="7"/>
        <v>673</v>
      </c>
      <c r="G64" s="54">
        <f t="shared" si="6"/>
        <v>72.2</v>
      </c>
      <c r="H64" s="23" t="s">
        <v>142</v>
      </c>
      <c r="I64" s="46"/>
    </row>
    <row r="65" spans="2:9" ht="12.75">
      <c r="B65" s="107" t="s">
        <v>143</v>
      </c>
      <c r="C65" s="95">
        <v>5.5</v>
      </c>
      <c r="D65" s="95">
        <v>100</v>
      </c>
      <c r="E65" s="95">
        <v>12</v>
      </c>
      <c r="F65" s="56">
        <f>C65*D65</f>
        <v>550</v>
      </c>
      <c r="G65" s="54">
        <f t="shared" si="6"/>
        <v>66</v>
      </c>
      <c r="H65" s="29" t="s">
        <v>108</v>
      </c>
      <c r="I65" s="47"/>
    </row>
    <row r="66" spans="2:9" ht="12.75">
      <c r="B66" s="107" t="s">
        <v>188</v>
      </c>
      <c r="C66" s="95">
        <v>0.15</v>
      </c>
      <c r="D66" s="95">
        <v>138.2</v>
      </c>
      <c r="E66" s="95">
        <v>26.54</v>
      </c>
      <c r="F66" s="56">
        <f>C66*D66</f>
        <v>20.729999999999997</v>
      </c>
      <c r="G66" s="54">
        <f t="shared" si="6"/>
        <v>3.981</v>
      </c>
      <c r="H66" s="24" t="s">
        <v>187</v>
      </c>
      <c r="I66" s="47"/>
    </row>
    <row r="67" spans="2:9" ht="13.5" thickBot="1">
      <c r="B67" s="36"/>
      <c r="C67" s="110"/>
      <c r="D67" s="93"/>
      <c r="E67" s="104"/>
      <c r="F67" s="57"/>
      <c r="G67" s="57"/>
      <c r="H67" s="27"/>
      <c r="I67" s="48"/>
    </row>
    <row r="68" spans="2:9" ht="13.5" thickBot="1">
      <c r="B68" s="75" t="s">
        <v>15</v>
      </c>
      <c r="C68" s="89">
        <f>SUM(C69:C77)</f>
        <v>30.7</v>
      </c>
      <c r="D68" s="89">
        <f>F68/C68</f>
        <v>104.52488599348534</v>
      </c>
      <c r="E68" s="89">
        <f>G68/C68</f>
        <v>10.05928338762215</v>
      </c>
      <c r="F68" s="76">
        <f>SUM(F69:F77)</f>
        <v>3208.9139999999998</v>
      </c>
      <c r="G68" s="77">
        <f>SUM(G69:G77)</f>
        <v>308.82</v>
      </c>
      <c r="H68" s="78"/>
      <c r="I68" s="79">
        <f>C68/C127</f>
        <v>0.025604029924188716</v>
      </c>
    </row>
    <row r="69" spans="2:9" ht="12.75">
      <c r="B69" s="32" t="s">
        <v>159</v>
      </c>
      <c r="C69" s="90">
        <v>2.5</v>
      </c>
      <c r="D69" s="90">
        <v>109.59</v>
      </c>
      <c r="E69" s="90">
        <v>9.29</v>
      </c>
      <c r="F69" s="54">
        <f aca="true" t="shared" si="8" ref="F69:F77">C69*D69</f>
        <v>273.975</v>
      </c>
      <c r="G69" s="54">
        <f aca="true" t="shared" si="9" ref="G69:G77">C69*E69</f>
        <v>23.224999999999998</v>
      </c>
      <c r="H69" s="25" t="s">
        <v>161</v>
      </c>
      <c r="I69" s="45"/>
    </row>
    <row r="70" spans="2:9" ht="12.75">
      <c r="B70" s="33" t="s">
        <v>160</v>
      </c>
      <c r="C70" s="91">
        <v>2.5</v>
      </c>
      <c r="D70" s="91">
        <v>109.59</v>
      </c>
      <c r="E70" s="91">
        <v>9.29</v>
      </c>
      <c r="F70" s="54">
        <f t="shared" si="8"/>
        <v>273.975</v>
      </c>
      <c r="G70" s="54">
        <f t="shared" si="9"/>
        <v>23.224999999999998</v>
      </c>
      <c r="H70" s="25" t="s">
        <v>161</v>
      </c>
      <c r="I70" s="46"/>
    </row>
    <row r="71" spans="2:9" ht="12.75">
      <c r="B71" s="33" t="s">
        <v>103</v>
      </c>
      <c r="C71" s="91">
        <v>8.8</v>
      </c>
      <c r="D71" s="91">
        <v>99.28</v>
      </c>
      <c r="E71" s="91">
        <v>18.9</v>
      </c>
      <c r="F71" s="54">
        <f>C71*D71</f>
        <v>873.6640000000001</v>
      </c>
      <c r="G71" s="54">
        <f>C71*E71</f>
        <v>166.32</v>
      </c>
      <c r="H71" s="26" t="s">
        <v>190</v>
      </c>
      <c r="I71" s="46"/>
    </row>
    <row r="72" spans="2:9" ht="12.75">
      <c r="B72" s="33" t="s">
        <v>105</v>
      </c>
      <c r="C72" s="91">
        <v>3</v>
      </c>
      <c r="D72" s="91">
        <v>104</v>
      </c>
      <c r="E72" s="91">
        <v>5</v>
      </c>
      <c r="F72" s="54">
        <f t="shared" si="8"/>
        <v>312</v>
      </c>
      <c r="G72" s="54">
        <f t="shared" si="9"/>
        <v>15</v>
      </c>
      <c r="H72" s="26" t="s">
        <v>106</v>
      </c>
      <c r="I72" s="46"/>
    </row>
    <row r="73" spans="2:9" ht="12.75">
      <c r="B73" s="33" t="s">
        <v>16</v>
      </c>
      <c r="C73" s="91">
        <v>5</v>
      </c>
      <c r="D73" s="91">
        <v>104</v>
      </c>
      <c r="E73" s="91">
        <v>5</v>
      </c>
      <c r="F73" s="54">
        <f t="shared" si="8"/>
        <v>520</v>
      </c>
      <c r="G73" s="54">
        <f t="shared" si="9"/>
        <v>25</v>
      </c>
      <c r="H73" s="26" t="s">
        <v>106</v>
      </c>
      <c r="I73" s="46"/>
    </row>
    <row r="74" spans="2:9" ht="12.75">
      <c r="B74" s="33" t="s">
        <v>162</v>
      </c>
      <c r="C74" s="91">
        <v>1.5</v>
      </c>
      <c r="D74" s="91">
        <v>123.8</v>
      </c>
      <c r="E74" s="91">
        <v>12.7</v>
      </c>
      <c r="F74" s="54">
        <f t="shared" si="8"/>
        <v>185.7</v>
      </c>
      <c r="G74" s="54">
        <f t="shared" si="9"/>
        <v>19.049999999999997</v>
      </c>
      <c r="H74" s="25" t="s">
        <v>161</v>
      </c>
      <c r="I74" s="46"/>
    </row>
    <row r="75" spans="2:9" ht="12.75">
      <c r="B75" s="33" t="s">
        <v>115</v>
      </c>
      <c r="C75" s="91">
        <v>2.4</v>
      </c>
      <c r="D75" s="91">
        <v>104</v>
      </c>
      <c r="E75" s="91">
        <v>5</v>
      </c>
      <c r="F75" s="54">
        <f t="shared" si="8"/>
        <v>249.6</v>
      </c>
      <c r="G75" s="54">
        <f t="shared" si="9"/>
        <v>12</v>
      </c>
      <c r="H75" s="26" t="s">
        <v>106</v>
      </c>
      <c r="I75" s="46"/>
    </row>
    <row r="76" spans="2:9" ht="12.75">
      <c r="B76" s="33" t="s">
        <v>163</v>
      </c>
      <c r="C76" s="91">
        <v>4</v>
      </c>
      <c r="D76" s="91">
        <v>104</v>
      </c>
      <c r="E76" s="91">
        <v>5</v>
      </c>
      <c r="F76" s="54">
        <f t="shared" si="8"/>
        <v>416</v>
      </c>
      <c r="G76" s="54">
        <f t="shared" si="9"/>
        <v>20</v>
      </c>
      <c r="H76" s="26" t="s">
        <v>106</v>
      </c>
      <c r="I76" s="46"/>
    </row>
    <row r="77" spans="2:9" ht="12.75">
      <c r="B77" s="33" t="s">
        <v>107</v>
      </c>
      <c r="C77" s="91">
        <v>1</v>
      </c>
      <c r="D77" s="91">
        <v>104</v>
      </c>
      <c r="E77" s="91">
        <v>5</v>
      </c>
      <c r="F77" s="54">
        <f t="shared" si="8"/>
        <v>104</v>
      </c>
      <c r="G77" s="54">
        <f t="shared" si="9"/>
        <v>5</v>
      </c>
      <c r="H77" s="26" t="s">
        <v>106</v>
      </c>
      <c r="I77" s="46"/>
    </row>
    <row r="78" spans="2:9" ht="13.5" thickBot="1">
      <c r="B78" s="33"/>
      <c r="C78" s="91"/>
      <c r="D78" s="96"/>
      <c r="E78" s="105"/>
      <c r="F78" s="55"/>
      <c r="G78" s="54"/>
      <c r="H78" s="26"/>
      <c r="I78" s="46"/>
    </row>
    <row r="79" spans="2:9" ht="13.5" thickBot="1">
      <c r="B79" s="75" t="s">
        <v>17</v>
      </c>
      <c r="C79" s="89">
        <f>SUM(C80:C88)</f>
        <v>42.86</v>
      </c>
      <c r="D79" s="89">
        <f>F79/C79</f>
        <v>56.40869808679422</v>
      </c>
      <c r="E79" s="89">
        <f>G79/C79</f>
        <v>25.195361642557163</v>
      </c>
      <c r="F79" s="76">
        <f>SUM(F80:F88)</f>
        <v>2417.6768</v>
      </c>
      <c r="G79" s="77">
        <f>SUM(G80:G88)</f>
        <v>1079.8732</v>
      </c>
      <c r="H79" s="78"/>
      <c r="I79" s="79">
        <f>C79/C127</f>
        <v>0.03574556099513773</v>
      </c>
    </row>
    <row r="80" spans="2:9" ht="12.75">
      <c r="B80" s="34" t="s">
        <v>65</v>
      </c>
      <c r="C80" s="94">
        <v>5.86</v>
      </c>
      <c r="D80" s="94">
        <v>57.88</v>
      </c>
      <c r="E80" s="94">
        <v>24.62</v>
      </c>
      <c r="F80" s="59">
        <f aca="true" t="shared" si="10" ref="F80:F88">C80*D80</f>
        <v>339.1768</v>
      </c>
      <c r="G80" s="60">
        <f aca="true" t="shared" si="11" ref="G80:G88">C80*E80</f>
        <v>144.2732</v>
      </c>
      <c r="H80" s="28" t="s">
        <v>138</v>
      </c>
      <c r="I80" s="49"/>
    </row>
    <row r="81" spans="2:9" ht="12.75">
      <c r="B81" s="33" t="s">
        <v>164</v>
      </c>
      <c r="C81" s="91">
        <v>9</v>
      </c>
      <c r="D81" s="91">
        <v>56.5</v>
      </c>
      <c r="E81" s="91">
        <v>24.8</v>
      </c>
      <c r="F81" s="55">
        <f>C81*D81</f>
        <v>508.5</v>
      </c>
      <c r="G81" s="55">
        <f>C81*E81</f>
        <v>223.20000000000002</v>
      </c>
      <c r="H81" s="26" t="s">
        <v>80</v>
      </c>
      <c r="I81" s="46"/>
    </row>
    <row r="82" spans="2:9" ht="12.75">
      <c r="B82" s="33" t="s">
        <v>72</v>
      </c>
      <c r="C82" s="91">
        <v>6</v>
      </c>
      <c r="D82" s="91">
        <v>57</v>
      </c>
      <c r="E82" s="91">
        <v>25.2</v>
      </c>
      <c r="F82" s="55">
        <f t="shared" si="10"/>
        <v>342</v>
      </c>
      <c r="G82" s="55">
        <f t="shared" si="11"/>
        <v>151.2</v>
      </c>
      <c r="H82" s="26" t="s">
        <v>71</v>
      </c>
      <c r="I82" s="46"/>
    </row>
    <row r="83" spans="2:9" ht="12.75">
      <c r="B83" s="33" t="s">
        <v>165</v>
      </c>
      <c r="C83" s="91">
        <v>4</v>
      </c>
      <c r="D83" s="91">
        <v>57</v>
      </c>
      <c r="E83" s="91">
        <v>25.2</v>
      </c>
      <c r="F83" s="55">
        <f t="shared" si="10"/>
        <v>228</v>
      </c>
      <c r="G83" s="55">
        <f t="shared" si="11"/>
        <v>100.8</v>
      </c>
      <c r="H83" s="26" t="s">
        <v>73</v>
      </c>
      <c r="I83" s="46"/>
    </row>
    <row r="84" spans="2:9" ht="12.75">
      <c r="B84" s="33" t="s">
        <v>63</v>
      </c>
      <c r="C84" s="91">
        <v>2</v>
      </c>
      <c r="D84" s="91">
        <v>55</v>
      </c>
      <c r="E84" s="91">
        <v>28.6</v>
      </c>
      <c r="F84" s="55">
        <f t="shared" si="10"/>
        <v>110</v>
      </c>
      <c r="G84" s="55">
        <f t="shared" si="11"/>
        <v>57.2</v>
      </c>
      <c r="H84" s="26" t="s">
        <v>69</v>
      </c>
      <c r="I84" s="46"/>
    </row>
    <row r="85" spans="2:9" ht="12.75">
      <c r="B85" s="33" t="s">
        <v>64</v>
      </c>
      <c r="C85" s="91">
        <v>11</v>
      </c>
      <c r="D85" s="91">
        <v>55</v>
      </c>
      <c r="E85" s="91">
        <v>25.2</v>
      </c>
      <c r="F85" s="55">
        <f t="shared" si="10"/>
        <v>605</v>
      </c>
      <c r="G85" s="55">
        <f t="shared" si="11"/>
        <v>277.2</v>
      </c>
      <c r="H85" s="26" t="s">
        <v>81</v>
      </c>
      <c r="I85" s="46"/>
    </row>
    <row r="86" spans="2:9" ht="12.75">
      <c r="B86" s="33" t="s">
        <v>66</v>
      </c>
      <c r="C86" s="91">
        <v>5</v>
      </c>
      <c r="D86" s="91">
        <v>57</v>
      </c>
      <c r="E86" s="91">
        <v>25.2</v>
      </c>
      <c r="F86" s="55">
        <f t="shared" si="10"/>
        <v>285</v>
      </c>
      <c r="G86" s="55">
        <f t="shared" si="11"/>
        <v>126</v>
      </c>
      <c r="H86" s="26" t="s">
        <v>82</v>
      </c>
      <c r="I86" s="46"/>
    </row>
    <row r="87" spans="2:9" ht="12.75">
      <c r="B87" s="33" t="s">
        <v>92</v>
      </c>
      <c r="C87" s="91">
        <v>0</v>
      </c>
      <c r="D87" s="91">
        <v>0</v>
      </c>
      <c r="E87" s="91">
        <v>0</v>
      </c>
      <c r="F87" s="55">
        <f>C87*D87</f>
        <v>0</v>
      </c>
      <c r="G87" s="55">
        <f>C87*E87</f>
        <v>0</v>
      </c>
      <c r="H87" s="26" t="s">
        <v>191</v>
      </c>
      <c r="I87" s="46"/>
    </row>
    <row r="88" spans="2:9" ht="12.75">
      <c r="B88" s="33" t="s">
        <v>116</v>
      </c>
      <c r="C88" s="91">
        <v>0</v>
      </c>
      <c r="D88" s="91">
        <v>0</v>
      </c>
      <c r="E88" s="91">
        <v>0</v>
      </c>
      <c r="F88" s="55">
        <f t="shared" si="10"/>
        <v>0</v>
      </c>
      <c r="G88" s="55">
        <f t="shared" si="11"/>
        <v>0</v>
      </c>
      <c r="H88" s="26" t="s">
        <v>93</v>
      </c>
      <c r="I88" s="46"/>
    </row>
    <row r="89" spans="2:9" ht="13.5" thickBot="1">
      <c r="B89" s="33"/>
      <c r="C89" s="91"/>
      <c r="D89" s="97"/>
      <c r="E89" s="97"/>
      <c r="F89" s="55"/>
      <c r="G89" s="54"/>
      <c r="H89" s="26"/>
      <c r="I89" s="46"/>
    </row>
    <row r="90" spans="2:9" ht="13.5" thickBot="1">
      <c r="B90" s="75" t="s">
        <v>8</v>
      </c>
      <c r="C90" s="89">
        <f>SUM(C91:C101)</f>
        <v>72.5</v>
      </c>
      <c r="D90" s="89">
        <f>F90/C90</f>
        <v>33.22586206896552</v>
      </c>
      <c r="E90" s="89">
        <f>G90/C90</f>
        <v>15.04896551724138</v>
      </c>
      <c r="F90" s="76">
        <f>SUM(F91:F101)</f>
        <v>2408.875</v>
      </c>
      <c r="G90" s="77">
        <f>SUM(G91:G101)</f>
        <v>1091.05</v>
      </c>
      <c r="H90" s="78"/>
      <c r="I90" s="79">
        <f>C90/C127</f>
        <v>0.06046554298057596</v>
      </c>
    </row>
    <row r="91" spans="2:9" ht="12.75">
      <c r="B91" s="33" t="s">
        <v>74</v>
      </c>
      <c r="C91" s="91">
        <v>25.5</v>
      </c>
      <c r="D91" s="91">
        <v>8.75</v>
      </c>
      <c r="E91" s="91">
        <v>11.7</v>
      </c>
      <c r="F91" s="55">
        <f aca="true" t="shared" si="12" ref="F91:F101">C91*D91</f>
        <v>223.125</v>
      </c>
      <c r="G91" s="54">
        <f aca="true" t="shared" si="13" ref="G91:G101">C91*E91</f>
        <v>298.34999999999997</v>
      </c>
      <c r="H91" s="26" t="s">
        <v>166</v>
      </c>
      <c r="I91" s="46"/>
    </row>
    <row r="92" spans="2:9" ht="12.75">
      <c r="B92" s="33" t="s">
        <v>75</v>
      </c>
      <c r="C92" s="91">
        <v>16</v>
      </c>
      <c r="D92" s="91">
        <v>8.75</v>
      </c>
      <c r="E92" s="91">
        <v>11.7</v>
      </c>
      <c r="F92" s="55">
        <f>C92*D92</f>
        <v>140</v>
      </c>
      <c r="G92" s="54">
        <f>C92*E92</f>
        <v>187.2</v>
      </c>
      <c r="H92" s="23" t="s">
        <v>184</v>
      </c>
      <c r="I92" s="46"/>
    </row>
    <row r="93" spans="2:9" ht="12.75">
      <c r="B93" s="33" t="s">
        <v>18</v>
      </c>
      <c r="C93" s="91">
        <v>3</v>
      </c>
      <c r="D93" s="91">
        <v>40</v>
      </c>
      <c r="E93" s="91">
        <v>20</v>
      </c>
      <c r="F93" s="55">
        <f t="shared" si="12"/>
        <v>120</v>
      </c>
      <c r="G93" s="54">
        <f t="shared" si="13"/>
        <v>60</v>
      </c>
      <c r="H93" s="26"/>
      <c r="I93" s="46"/>
    </row>
    <row r="94" spans="2:9" ht="12.75">
      <c r="B94" s="33" t="s">
        <v>43</v>
      </c>
      <c r="C94" s="91">
        <v>3</v>
      </c>
      <c r="D94" s="91">
        <v>58.5</v>
      </c>
      <c r="E94" s="91">
        <v>25</v>
      </c>
      <c r="F94" s="55">
        <f t="shared" si="12"/>
        <v>175.5</v>
      </c>
      <c r="G94" s="54">
        <f t="shared" si="13"/>
        <v>75</v>
      </c>
      <c r="H94" s="26"/>
      <c r="I94" s="46"/>
    </row>
    <row r="95" spans="2:9" ht="12.75">
      <c r="B95" s="33" t="s">
        <v>19</v>
      </c>
      <c r="C95" s="91">
        <v>10</v>
      </c>
      <c r="D95" s="91">
        <v>58.5</v>
      </c>
      <c r="E95" s="91">
        <v>15</v>
      </c>
      <c r="F95" s="55">
        <f t="shared" si="12"/>
        <v>585</v>
      </c>
      <c r="G95" s="54">
        <f t="shared" si="13"/>
        <v>150</v>
      </c>
      <c r="H95" s="26"/>
      <c r="I95" s="46"/>
    </row>
    <row r="96" spans="2:9" ht="12.75">
      <c r="B96" s="33" t="s">
        <v>20</v>
      </c>
      <c r="C96" s="91">
        <v>1.5</v>
      </c>
      <c r="D96" s="91">
        <v>58.5</v>
      </c>
      <c r="E96" s="91">
        <v>25</v>
      </c>
      <c r="F96" s="55">
        <f t="shared" si="12"/>
        <v>87.75</v>
      </c>
      <c r="G96" s="54">
        <f t="shared" si="13"/>
        <v>37.5</v>
      </c>
      <c r="H96" s="26"/>
      <c r="I96" s="46"/>
    </row>
    <row r="97" spans="2:9" ht="12.75">
      <c r="B97" s="33" t="s">
        <v>21</v>
      </c>
      <c r="C97" s="91">
        <v>3</v>
      </c>
      <c r="D97" s="91">
        <v>160</v>
      </c>
      <c r="E97" s="91">
        <v>20</v>
      </c>
      <c r="F97" s="55">
        <f t="shared" si="12"/>
        <v>480</v>
      </c>
      <c r="G97" s="54">
        <f t="shared" si="13"/>
        <v>60</v>
      </c>
      <c r="H97" s="26" t="s">
        <v>106</v>
      </c>
      <c r="I97" s="46"/>
    </row>
    <row r="98" spans="2:9" ht="12.75">
      <c r="B98" s="33" t="s">
        <v>22</v>
      </c>
      <c r="C98" s="91">
        <v>2</v>
      </c>
      <c r="D98" s="91">
        <v>-2.5</v>
      </c>
      <c r="E98" s="91">
        <v>7</v>
      </c>
      <c r="F98" s="55">
        <f t="shared" si="12"/>
        <v>-5</v>
      </c>
      <c r="G98" s="54">
        <f t="shared" si="13"/>
        <v>14</v>
      </c>
      <c r="H98" s="26"/>
      <c r="I98" s="46"/>
    </row>
    <row r="99" spans="2:9" ht="12.75">
      <c r="B99" s="33" t="s">
        <v>109</v>
      </c>
      <c r="C99" s="91">
        <v>3.5</v>
      </c>
      <c r="D99" s="91">
        <v>40</v>
      </c>
      <c r="E99" s="91">
        <v>20</v>
      </c>
      <c r="F99" s="55">
        <f>C99*D99</f>
        <v>140</v>
      </c>
      <c r="G99" s="55">
        <f>C99*E99</f>
        <v>70</v>
      </c>
      <c r="H99" s="26"/>
      <c r="I99" s="46"/>
    </row>
    <row r="100" spans="2:9" ht="12.75">
      <c r="B100" s="33" t="s">
        <v>91</v>
      </c>
      <c r="C100" s="91">
        <v>3</v>
      </c>
      <c r="D100" s="91">
        <v>127.5</v>
      </c>
      <c r="E100" s="91">
        <v>33</v>
      </c>
      <c r="F100" s="55">
        <f>C100*D100</f>
        <v>382.5</v>
      </c>
      <c r="G100" s="55">
        <f>C100*E100</f>
        <v>99</v>
      </c>
      <c r="H100" s="26" t="s">
        <v>94</v>
      </c>
      <c r="I100" s="46"/>
    </row>
    <row r="101" spans="2:9" ht="12.75">
      <c r="B101" s="33" t="s">
        <v>95</v>
      </c>
      <c r="C101" s="91">
        <v>2</v>
      </c>
      <c r="D101" s="91">
        <v>40</v>
      </c>
      <c r="E101" s="91">
        <v>20</v>
      </c>
      <c r="F101" s="55">
        <f t="shared" si="12"/>
        <v>80</v>
      </c>
      <c r="G101" s="55">
        <f t="shared" si="13"/>
        <v>40</v>
      </c>
      <c r="H101" s="26"/>
      <c r="I101" s="46"/>
    </row>
    <row r="102" spans="2:9" ht="13.5" thickBot="1">
      <c r="B102" s="38"/>
      <c r="C102" s="111"/>
      <c r="D102" s="98"/>
      <c r="E102" s="106"/>
      <c r="F102" s="58"/>
      <c r="G102" s="58"/>
      <c r="H102" s="1"/>
      <c r="I102" s="50"/>
    </row>
    <row r="103" spans="2:9" ht="13.5" thickBot="1">
      <c r="B103" s="75" t="s">
        <v>48</v>
      </c>
      <c r="C103" s="89">
        <f>SUM(C104:C107)</f>
        <v>9</v>
      </c>
      <c r="D103" s="89">
        <f>F103/C103</f>
        <v>45.666666666666664</v>
      </c>
      <c r="E103" s="89">
        <f>G103/C103</f>
        <v>12.666666666666666</v>
      </c>
      <c r="F103" s="76">
        <f>SUM(F104:F107)</f>
        <v>411</v>
      </c>
      <c r="G103" s="77">
        <f>SUM(G104:G107)</f>
        <v>114</v>
      </c>
      <c r="H103" s="78"/>
      <c r="I103" s="79">
        <f>C103/C127</f>
        <v>0.007506067404485291</v>
      </c>
    </row>
    <row r="104" spans="2:9" ht="12.75">
      <c r="B104" s="33" t="s">
        <v>88</v>
      </c>
      <c r="C104" s="91">
        <v>3.5</v>
      </c>
      <c r="D104" s="91">
        <v>36</v>
      </c>
      <c r="E104" s="91">
        <v>12</v>
      </c>
      <c r="F104" s="55">
        <f>C104*D104</f>
        <v>126</v>
      </c>
      <c r="G104" s="54">
        <f>C104*E104</f>
        <v>42</v>
      </c>
      <c r="H104" s="26" t="s">
        <v>89</v>
      </c>
      <c r="I104" s="46"/>
    </row>
    <row r="105" spans="2:9" ht="12.75">
      <c r="B105" s="33" t="s">
        <v>50</v>
      </c>
      <c r="C105" s="91">
        <v>3.5</v>
      </c>
      <c r="D105" s="91">
        <v>57.5</v>
      </c>
      <c r="E105" s="91">
        <v>13.5</v>
      </c>
      <c r="F105" s="55">
        <f>C105*D105</f>
        <v>201.25</v>
      </c>
      <c r="G105" s="54">
        <f>C105*E105</f>
        <v>47.25</v>
      </c>
      <c r="H105" s="26"/>
      <c r="I105" s="46"/>
    </row>
    <row r="106" spans="2:9" ht="12.75">
      <c r="B106" s="33" t="s">
        <v>49</v>
      </c>
      <c r="C106" s="91">
        <v>1.5</v>
      </c>
      <c r="D106" s="91">
        <v>57.5</v>
      </c>
      <c r="E106" s="91">
        <v>13.5</v>
      </c>
      <c r="F106" s="55">
        <f>C106*D106</f>
        <v>86.25</v>
      </c>
      <c r="G106" s="54">
        <f>C106*E106</f>
        <v>20.25</v>
      </c>
      <c r="H106" s="26"/>
      <c r="I106" s="46"/>
    </row>
    <row r="107" spans="2:9" ht="12.75">
      <c r="B107" s="35" t="s">
        <v>110</v>
      </c>
      <c r="C107" s="95">
        <v>0.5</v>
      </c>
      <c r="D107" s="95">
        <v>-5</v>
      </c>
      <c r="E107" s="95">
        <v>9</v>
      </c>
      <c r="F107" s="55">
        <f>C107*D107</f>
        <v>-2.5</v>
      </c>
      <c r="G107" s="54">
        <f>C107*E107</f>
        <v>4.5</v>
      </c>
      <c r="H107" s="29"/>
      <c r="I107" s="47"/>
    </row>
    <row r="108" spans="2:9" ht="13.5" thickBot="1">
      <c r="B108" s="36"/>
      <c r="C108" s="110"/>
      <c r="D108" s="93"/>
      <c r="E108" s="104"/>
      <c r="F108" s="57"/>
      <c r="G108" s="57"/>
      <c r="H108" s="27"/>
      <c r="I108" s="48"/>
    </row>
    <row r="109" spans="2:9" ht="13.5" thickBot="1">
      <c r="B109" s="75" t="s">
        <v>28</v>
      </c>
      <c r="C109" s="89">
        <f>SUM(C110:C118)</f>
        <v>56.4</v>
      </c>
      <c r="D109" s="89">
        <f>F109/C109</f>
        <v>88.9582269503546</v>
      </c>
      <c r="E109" s="89">
        <f>G109/C109</f>
        <v>12.204007092198582</v>
      </c>
      <c r="F109" s="76">
        <f>SUM(F110:F118)</f>
        <v>5017.244</v>
      </c>
      <c r="G109" s="77">
        <f>SUM(G110:G118)</f>
        <v>688.306</v>
      </c>
      <c r="H109" s="80"/>
      <c r="I109" s="79">
        <f>C109/C127</f>
        <v>0.04703802240144116</v>
      </c>
    </row>
    <row r="110" spans="2:9" ht="12.75">
      <c r="B110" s="37" t="s">
        <v>127</v>
      </c>
      <c r="C110" s="94">
        <v>9</v>
      </c>
      <c r="D110" s="94">
        <v>81.66</v>
      </c>
      <c r="E110" s="94">
        <v>11.75</v>
      </c>
      <c r="F110" s="59">
        <f aca="true" t="shared" si="14" ref="F110:F116">C110*D110</f>
        <v>734.9399999999999</v>
      </c>
      <c r="G110" s="54">
        <f aca="true" t="shared" si="15" ref="G110:G118">C110*E110</f>
        <v>105.75</v>
      </c>
      <c r="H110" s="28"/>
      <c r="I110" s="49"/>
    </row>
    <row r="111" spans="2:9" ht="12.75">
      <c r="B111" s="30" t="s">
        <v>128</v>
      </c>
      <c r="C111" s="91">
        <v>9</v>
      </c>
      <c r="D111" s="91">
        <v>81.66</v>
      </c>
      <c r="E111" s="91">
        <v>11.75</v>
      </c>
      <c r="F111" s="55">
        <f t="shared" si="14"/>
        <v>734.9399999999999</v>
      </c>
      <c r="G111" s="54">
        <f t="shared" si="15"/>
        <v>105.75</v>
      </c>
      <c r="H111" s="26"/>
      <c r="I111" s="46"/>
    </row>
    <row r="112" spans="2:9" ht="12.75">
      <c r="B112" s="30" t="s">
        <v>129</v>
      </c>
      <c r="C112" s="95">
        <v>3</v>
      </c>
      <c r="D112" s="95">
        <v>82.66</v>
      </c>
      <c r="E112" s="95">
        <v>11.75</v>
      </c>
      <c r="F112" s="55">
        <f>C112*D112</f>
        <v>247.98</v>
      </c>
      <c r="G112" s="54">
        <f>C112*E112</f>
        <v>35.25</v>
      </c>
      <c r="H112" s="29"/>
      <c r="I112" s="47"/>
    </row>
    <row r="113" spans="2:9" ht="12.75">
      <c r="B113" s="30" t="s">
        <v>78</v>
      </c>
      <c r="C113" s="91">
        <v>3</v>
      </c>
      <c r="D113" s="91">
        <v>52</v>
      </c>
      <c r="E113" s="91">
        <v>1</v>
      </c>
      <c r="F113" s="55">
        <f t="shared" si="14"/>
        <v>156</v>
      </c>
      <c r="G113" s="54">
        <f t="shared" si="15"/>
        <v>3</v>
      </c>
      <c r="H113" s="26"/>
      <c r="I113" s="46"/>
    </row>
    <row r="114" spans="2:9" ht="12.75">
      <c r="B114" s="30" t="s">
        <v>29</v>
      </c>
      <c r="C114" s="91">
        <v>3</v>
      </c>
      <c r="D114" s="91">
        <v>72</v>
      </c>
      <c r="E114" s="91">
        <v>7</v>
      </c>
      <c r="F114" s="55">
        <f t="shared" si="14"/>
        <v>216</v>
      </c>
      <c r="G114" s="54">
        <f t="shared" si="15"/>
        <v>21</v>
      </c>
      <c r="H114" s="26"/>
      <c r="I114" s="46"/>
    </row>
    <row r="115" spans="2:9" ht="12.75">
      <c r="B115" s="30" t="s">
        <v>77</v>
      </c>
      <c r="C115" s="91">
        <v>2.7</v>
      </c>
      <c r="D115" s="91">
        <v>72</v>
      </c>
      <c r="E115" s="91">
        <v>14.5</v>
      </c>
      <c r="F115" s="55">
        <f t="shared" si="14"/>
        <v>194.4</v>
      </c>
      <c r="G115" s="54">
        <f t="shared" si="15"/>
        <v>39.150000000000006</v>
      </c>
      <c r="H115" s="26"/>
      <c r="I115" s="46"/>
    </row>
    <row r="116" spans="2:9" ht="12.75">
      <c r="B116" s="30" t="s">
        <v>46</v>
      </c>
      <c r="C116" s="95">
        <v>2.7</v>
      </c>
      <c r="D116" s="95">
        <v>59.92</v>
      </c>
      <c r="E116" s="95">
        <v>29.78</v>
      </c>
      <c r="F116" s="55">
        <f t="shared" si="14"/>
        <v>161.78400000000002</v>
      </c>
      <c r="G116" s="54">
        <f t="shared" si="15"/>
        <v>80.406</v>
      </c>
      <c r="H116" s="29"/>
      <c r="I116" s="47"/>
    </row>
    <row r="117" spans="2:9" ht="12.75">
      <c r="B117" s="30" t="s">
        <v>76</v>
      </c>
      <c r="C117" s="95">
        <v>4</v>
      </c>
      <c r="D117" s="95">
        <v>117.8</v>
      </c>
      <c r="E117" s="95">
        <v>14.5</v>
      </c>
      <c r="F117" s="55">
        <f>C117*D117</f>
        <v>471.2</v>
      </c>
      <c r="G117" s="54">
        <f t="shared" si="15"/>
        <v>58</v>
      </c>
      <c r="H117" s="29"/>
      <c r="I117" s="47"/>
    </row>
    <row r="118" spans="2:9" ht="12.75">
      <c r="B118" s="30" t="s">
        <v>30</v>
      </c>
      <c r="C118" s="95">
        <v>20</v>
      </c>
      <c r="D118" s="95">
        <v>105</v>
      </c>
      <c r="E118" s="95">
        <v>12</v>
      </c>
      <c r="F118" s="55">
        <f>C118*D118</f>
        <v>2100</v>
      </c>
      <c r="G118" s="54">
        <f t="shared" si="15"/>
        <v>240</v>
      </c>
      <c r="H118" s="29"/>
      <c r="I118" s="47"/>
    </row>
    <row r="119" spans="2:9" ht="13.5" thickBot="1">
      <c r="B119" s="36"/>
      <c r="C119" s="110"/>
      <c r="D119" s="93"/>
      <c r="E119" s="104"/>
      <c r="F119" s="57"/>
      <c r="G119" s="57"/>
      <c r="H119" s="27"/>
      <c r="I119" s="48"/>
    </row>
    <row r="120" spans="2:9" ht="13.5" thickBot="1">
      <c r="B120" s="75" t="s">
        <v>32</v>
      </c>
      <c r="C120" s="89">
        <f>SUM(C121:C125)</f>
        <v>40.6</v>
      </c>
      <c r="D120" s="89">
        <f>F120/C120</f>
        <v>96.89408866995073</v>
      </c>
      <c r="E120" s="89">
        <f>G120/C120</f>
        <v>10.766009852216749</v>
      </c>
      <c r="F120" s="76">
        <f>SUM(F121:F125)</f>
        <v>3933.9</v>
      </c>
      <c r="G120" s="77">
        <f>SUM(G121:G125)</f>
        <v>437.1</v>
      </c>
      <c r="H120" s="78"/>
      <c r="I120" s="79">
        <f>C120/C127</f>
        <v>0.03386070406912254</v>
      </c>
    </row>
    <row r="121" spans="2:9" ht="12.75">
      <c r="B121" s="32" t="s">
        <v>31</v>
      </c>
      <c r="C121" s="90">
        <v>15</v>
      </c>
      <c r="D121" s="90">
        <v>143.5</v>
      </c>
      <c r="E121" s="90">
        <v>14</v>
      </c>
      <c r="F121" s="54">
        <f>C121*D121</f>
        <v>2152.5</v>
      </c>
      <c r="G121" s="54">
        <f>C121*E121</f>
        <v>210</v>
      </c>
      <c r="H121" s="25" t="s">
        <v>53</v>
      </c>
      <c r="I121" s="45"/>
    </row>
    <row r="122" spans="2:9" ht="12.75">
      <c r="B122" s="33" t="s">
        <v>113</v>
      </c>
      <c r="C122" s="91">
        <v>12</v>
      </c>
      <c r="D122" s="91">
        <v>109.5</v>
      </c>
      <c r="E122" s="91">
        <v>9.3</v>
      </c>
      <c r="F122" s="54">
        <f>C122*D122</f>
        <v>1314</v>
      </c>
      <c r="G122" s="54">
        <f>C122*E122</f>
        <v>111.60000000000001</v>
      </c>
      <c r="H122" s="26" t="s">
        <v>167</v>
      </c>
      <c r="I122" s="46"/>
    </row>
    <row r="123" spans="2:9" ht="12.75">
      <c r="B123" s="33" t="s">
        <v>47</v>
      </c>
      <c r="C123" s="91">
        <v>4</v>
      </c>
      <c r="D123" s="91">
        <v>80</v>
      </c>
      <c r="E123" s="91">
        <v>13.5</v>
      </c>
      <c r="F123" s="54">
        <f>C123*D123</f>
        <v>320</v>
      </c>
      <c r="G123" s="54">
        <f>C123*E123</f>
        <v>54</v>
      </c>
      <c r="H123" s="26" t="s">
        <v>62</v>
      </c>
      <c r="I123" s="46"/>
    </row>
    <row r="124" spans="2:9" ht="12.75">
      <c r="B124" s="33" t="s">
        <v>112</v>
      </c>
      <c r="C124" s="91">
        <v>7</v>
      </c>
      <c r="D124" s="91">
        <v>20.5</v>
      </c>
      <c r="E124" s="91">
        <v>6</v>
      </c>
      <c r="F124" s="54">
        <f>C124*D124</f>
        <v>143.5</v>
      </c>
      <c r="G124" s="54">
        <f>C124*E124</f>
        <v>42</v>
      </c>
      <c r="H124" s="133" t="s">
        <v>192</v>
      </c>
      <c r="I124" s="46"/>
    </row>
    <row r="125" spans="2:9" ht="12.75">
      <c r="B125" s="33" t="s">
        <v>111</v>
      </c>
      <c r="C125" s="91">
        <v>2.6</v>
      </c>
      <c r="D125" s="91">
        <v>1.5</v>
      </c>
      <c r="E125" s="91">
        <v>7.5</v>
      </c>
      <c r="F125" s="54">
        <f>C125*D125</f>
        <v>3.9000000000000004</v>
      </c>
      <c r="G125" s="54">
        <f>C125*E125</f>
        <v>19.5</v>
      </c>
      <c r="H125" s="26" t="s">
        <v>194</v>
      </c>
      <c r="I125" s="46"/>
    </row>
    <row r="126" spans="2:9" ht="13.5" thickBot="1">
      <c r="B126" s="36"/>
      <c r="C126" s="110"/>
      <c r="D126" s="93"/>
      <c r="E126" s="104"/>
      <c r="F126" s="57"/>
      <c r="G126" s="57"/>
      <c r="H126" s="27"/>
      <c r="I126" s="48"/>
    </row>
    <row r="127" spans="2:9" ht="13.5" thickBot="1">
      <c r="B127" s="39" t="s">
        <v>67</v>
      </c>
      <c r="C127" s="99">
        <f>C6+C16+C21+C25+C30+C39+C46+C55+C68+C79+C90+C103+C109+C120</f>
        <v>1199.0300000000002</v>
      </c>
      <c r="D127" s="99">
        <f>F127/C127</f>
        <v>107.0193628182781</v>
      </c>
      <c r="E127" s="99">
        <f>G127/C127</f>
        <v>14.632194023502324</v>
      </c>
      <c r="F127" s="41">
        <f>F6+F16+F21+F25+F30+F39+F46+F55+F68+F79+F90+F103+F109+F120</f>
        <v>128319.4266</v>
      </c>
      <c r="G127" s="43">
        <f>G6+G16+G21+G25+G30+G39+G46+G55+G68+G79+G90+G103+G109+G120</f>
        <v>17544.439599999994</v>
      </c>
      <c r="H127" s="40"/>
      <c r="I127" s="51">
        <f>I6+I16+I21+I25+I30+I39+I46+I55+I68+I79+I90+I103+I109+I120</f>
        <v>0.9999999999999999</v>
      </c>
    </row>
    <row r="128" spans="2:9" ht="12.75">
      <c r="B128" s="1"/>
      <c r="C128" s="18"/>
      <c r="D128" s="19"/>
      <c r="E128" s="19"/>
      <c r="F128" s="20"/>
      <c r="G128" s="20"/>
      <c r="H128" s="1"/>
      <c r="I128" s="2"/>
    </row>
    <row r="129" spans="2:9" ht="13.5" thickBot="1">
      <c r="B129" s="1"/>
      <c r="C129" s="18"/>
      <c r="D129" s="19"/>
      <c r="E129" s="19"/>
      <c r="F129" s="20"/>
      <c r="G129" s="20"/>
      <c r="H129" s="1"/>
      <c r="I129" s="2"/>
    </row>
    <row r="130" spans="2:9" ht="12.75">
      <c r="B130" s="63" t="s">
        <v>57</v>
      </c>
      <c r="C130" s="64" t="s">
        <v>3</v>
      </c>
      <c r="D130" s="65" t="s">
        <v>33</v>
      </c>
      <c r="E130" s="65" t="s">
        <v>35</v>
      </c>
      <c r="F130" s="66" t="s">
        <v>4</v>
      </c>
      <c r="G130" s="67" t="s">
        <v>5</v>
      </c>
      <c r="H130" s="68" t="s">
        <v>0</v>
      </c>
      <c r="I130"/>
    </row>
    <row r="131" spans="2:9" ht="13.5" thickBot="1">
      <c r="B131" s="69"/>
      <c r="C131" s="70" t="s">
        <v>1</v>
      </c>
      <c r="D131" s="71" t="s">
        <v>34</v>
      </c>
      <c r="E131" s="71" t="s">
        <v>36</v>
      </c>
      <c r="F131" s="72" t="s">
        <v>2</v>
      </c>
      <c r="G131" s="73" t="s">
        <v>2</v>
      </c>
      <c r="H131" s="74"/>
      <c r="I131"/>
    </row>
    <row r="132" spans="2:9" ht="12.75">
      <c r="B132" s="44" t="s">
        <v>55</v>
      </c>
      <c r="C132" s="100">
        <f>C127</f>
        <v>1199.0300000000002</v>
      </c>
      <c r="D132" s="100">
        <f>D127</f>
        <v>107.0193628182781</v>
      </c>
      <c r="E132" s="100">
        <f>E127</f>
        <v>14.632194023502324</v>
      </c>
      <c r="F132" s="59">
        <f>C132*D132</f>
        <v>128319.4266</v>
      </c>
      <c r="G132" s="55">
        <f>C132*E132</f>
        <v>17544.439599999994</v>
      </c>
      <c r="H132" s="52" t="s">
        <v>68</v>
      </c>
      <c r="I132"/>
    </row>
    <row r="133" spans="2:9" ht="12.75">
      <c r="B133" s="33" t="s">
        <v>117</v>
      </c>
      <c r="C133" s="91">
        <v>228</v>
      </c>
      <c r="D133" s="101">
        <v>109.5</v>
      </c>
      <c r="E133" s="101">
        <v>9.3</v>
      </c>
      <c r="F133" s="61">
        <f>C133*D133</f>
        <v>24966</v>
      </c>
      <c r="G133" s="55">
        <f>C133*E133</f>
        <v>2120.4</v>
      </c>
      <c r="H133" s="42" t="s">
        <v>118</v>
      </c>
      <c r="I133"/>
    </row>
    <row r="134" spans="2:9" ht="12.75">
      <c r="B134" s="33" t="s">
        <v>120</v>
      </c>
      <c r="C134" s="91">
        <v>42</v>
      </c>
      <c r="D134" s="101">
        <v>99.25</v>
      </c>
      <c r="E134" s="101">
        <v>19</v>
      </c>
      <c r="F134" s="61">
        <f>C134*D134</f>
        <v>4168.5</v>
      </c>
      <c r="G134" s="55">
        <f>C134*E134</f>
        <v>798</v>
      </c>
      <c r="H134" s="42" t="s">
        <v>119</v>
      </c>
      <c r="I134"/>
    </row>
    <row r="135" spans="2:9" ht="12.75">
      <c r="B135" s="32" t="s">
        <v>114</v>
      </c>
      <c r="C135" s="90">
        <v>380</v>
      </c>
      <c r="D135" s="102">
        <v>76.9</v>
      </c>
      <c r="E135" s="102">
        <v>14</v>
      </c>
      <c r="F135" s="62">
        <f>C135*D135</f>
        <v>29222.000000000004</v>
      </c>
      <c r="G135" s="54">
        <f>C135*E135</f>
        <v>5320</v>
      </c>
      <c r="H135" s="142" t="s">
        <v>197</v>
      </c>
      <c r="I135"/>
    </row>
    <row r="136" spans="2:9" ht="13.5" thickBot="1">
      <c r="B136" s="33" t="s">
        <v>37</v>
      </c>
      <c r="C136" s="91">
        <v>50</v>
      </c>
      <c r="D136" s="101">
        <v>117.8</v>
      </c>
      <c r="E136" s="101">
        <v>20</v>
      </c>
      <c r="F136" s="61">
        <f>C136*D136</f>
        <v>5890</v>
      </c>
      <c r="G136" s="54">
        <f>C136*E136</f>
        <v>1000</v>
      </c>
      <c r="H136" s="42"/>
      <c r="I136"/>
    </row>
    <row r="137" spans="2:9" ht="13.5" thickBot="1">
      <c r="B137" s="39" t="s">
        <v>56</v>
      </c>
      <c r="C137" s="99">
        <f>SUM(C132:C136)</f>
        <v>1899.0300000000002</v>
      </c>
      <c r="D137" s="99">
        <f>F137/C137</f>
        <v>101.40225620448334</v>
      </c>
      <c r="E137" s="99">
        <f>G137/C137</f>
        <v>14.103431541365852</v>
      </c>
      <c r="F137" s="41">
        <f>SUM(F132:F136)</f>
        <v>192565.9266</v>
      </c>
      <c r="G137" s="43">
        <f>SUM(G132:G136)</f>
        <v>26782.839599999996</v>
      </c>
      <c r="H137" s="53"/>
      <c r="I137"/>
    </row>
    <row r="138" spans="2:9" ht="12.75">
      <c r="B138" s="1"/>
      <c r="C138" s="2"/>
      <c r="D138" s="2"/>
      <c r="E138" s="2"/>
      <c r="F138" s="4"/>
      <c r="G138" s="4"/>
      <c r="H138" s="1"/>
      <c r="I138" s="2"/>
    </row>
    <row r="139" spans="6:9" ht="13.5" thickBot="1">
      <c r="F139" s="135"/>
      <c r="G139" s="135"/>
      <c r="I139"/>
    </row>
    <row r="140" spans="2:9" ht="12.75">
      <c r="B140" s="63" t="s">
        <v>58</v>
      </c>
      <c r="C140" s="64" t="s">
        <v>3</v>
      </c>
      <c r="D140" s="65" t="s">
        <v>33</v>
      </c>
      <c r="E140" s="65" t="s">
        <v>35</v>
      </c>
      <c r="F140" s="66" t="s">
        <v>4</v>
      </c>
      <c r="G140" s="67" t="s">
        <v>5</v>
      </c>
      <c r="H140" s="68" t="s">
        <v>0</v>
      </c>
      <c r="I140"/>
    </row>
    <row r="141" spans="2:9" ht="13.5" thickBot="1">
      <c r="B141" s="69"/>
      <c r="C141" s="70" t="s">
        <v>1</v>
      </c>
      <c r="D141" s="71" t="s">
        <v>34</v>
      </c>
      <c r="E141" s="71" t="s">
        <v>36</v>
      </c>
      <c r="F141" s="72" t="s">
        <v>2</v>
      </c>
      <c r="G141" s="73" t="s">
        <v>2</v>
      </c>
      <c r="H141" s="74"/>
      <c r="I141"/>
    </row>
    <row r="142" spans="2:9" ht="12.75">
      <c r="B142" s="44" t="s">
        <v>55</v>
      </c>
      <c r="C142" s="100">
        <f>C127</f>
        <v>1199.0300000000002</v>
      </c>
      <c r="D142" s="100">
        <f>D127</f>
        <v>107.0193628182781</v>
      </c>
      <c r="E142" s="100">
        <f>E127</f>
        <v>14.632194023502324</v>
      </c>
      <c r="F142" s="59">
        <f>C142*D142</f>
        <v>128319.4266</v>
      </c>
      <c r="G142" s="55">
        <f>C142*E142</f>
        <v>17544.439599999994</v>
      </c>
      <c r="H142" s="52" t="s">
        <v>68</v>
      </c>
      <c r="I142"/>
    </row>
    <row r="143" spans="2:9" ht="12.75">
      <c r="B143" s="33" t="s">
        <v>117</v>
      </c>
      <c r="C143" s="91">
        <v>228</v>
      </c>
      <c r="D143" s="101">
        <v>109.5</v>
      </c>
      <c r="E143" s="101">
        <v>9.3</v>
      </c>
      <c r="F143" s="61">
        <f>C143*D143</f>
        <v>24966</v>
      </c>
      <c r="G143" s="55">
        <f>C143*E143</f>
        <v>2120.4</v>
      </c>
      <c r="H143" s="42" t="s">
        <v>118</v>
      </c>
      <c r="I143"/>
    </row>
    <row r="144" spans="2:9" ht="12.75">
      <c r="B144" s="33" t="s">
        <v>120</v>
      </c>
      <c r="C144" s="91">
        <v>42</v>
      </c>
      <c r="D144" s="101">
        <v>99.25</v>
      </c>
      <c r="E144" s="101">
        <v>19</v>
      </c>
      <c r="F144" s="61">
        <f>C144*D144</f>
        <v>4168.5</v>
      </c>
      <c r="G144" s="55">
        <f>C144*E144</f>
        <v>798</v>
      </c>
      <c r="H144" s="42" t="s">
        <v>119</v>
      </c>
      <c r="I144"/>
    </row>
    <row r="145" spans="2:9" ht="12.75">
      <c r="B145" s="32" t="s">
        <v>114</v>
      </c>
      <c r="C145" s="90">
        <v>140</v>
      </c>
      <c r="D145" s="102">
        <v>77.6</v>
      </c>
      <c r="E145" s="102">
        <v>14</v>
      </c>
      <c r="F145" s="62">
        <f>C145*D145</f>
        <v>10864</v>
      </c>
      <c r="G145" s="54">
        <f>C145*E145</f>
        <v>1960</v>
      </c>
      <c r="H145" s="142" t="s">
        <v>208</v>
      </c>
      <c r="I145"/>
    </row>
    <row r="146" spans="2:9" ht="13.5" thickBot="1">
      <c r="B146" s="33" t="s">
        <v>37</v>
      </c>
      <c r="C146" s="91">
        <v>50</v>
      </c>
      <c r="D146" s="101">
        <v>117.8</v>
      </c>
      <c r="E146" s="101">
        <v>20</v>
      </c>
      <c r="F146" s="61">
        <f>C146*D146</f>
        <v>5890</v>
      </c>
      <c r="G146" s="54">
        <f>C146*E146</f>
        <v>1000</v>
      </c>
      <c r="H146" s="42"/>
      <c r="I146"/>
    </row>
    <row r="147" spans="2:9" ht="13.5" thickBot="1">
      <c r="B147" s="39" t="s">
        <v>59</v>
      </c>
      <c r="C147" s="99">
        <f>SUM(C142:C146)</f>
        <v>1659.0300000000002</v>
      </c>
      <c r="D147" s="99">
        <f>F147/C147</f>
        <v>105.00589296154982</v>
      </c>
      <c r="E147" s="99">
        <f>G147/C147</f>
        <v>14.11839424241876</v>
      </c>
      <c r="F147" s="41">
        <f>SUM(F142:F146)</f>
        <v>174207.9266</v>
      </c>
      <c r="G147" s="43">
        <f>SUM(G142:G146)</f>
        <v>23422.839599999996</v>
      </c>
      <c r="H147" s="53"/>
      <c r="I147"/>
    </row>
    <row r="148" ht="12.75">
      <c r="I148"/>
    </row>
    <row r="149" ht="13.5" thickBot="1">
      <c r="I149"/>
    </row>
    <row r="150" spans="2:9" ht="12.75">
      <c r="B150" s="63" t="s">
        <v>60</v>
      </c>
      <c r="C150" s="64" t="s">
        <v>3</v>
      </c>
      <c r="D150" s="65" t="s">
        <v>33</v>
      </c>
      <c r="E150" s="65" t="s">
        <v>35</v>
      </c>
      <c r="F150" s="66" t="s">
        <v>4</v>
      </c>
      <c r="G150" s="67" t="s">
        <v>5</v>
      </c>
      <c r="H150" s="68" t="s">
        <v>0</v>
      </c>
      <c r="I150"/>
    </row>
    <row r="151" spans="2:9" ht="13.5" thickBot="1">
      <c r="B151" s="69"/>
      <c r="C151" s="70" t="s">
        <v>1</v>
      </c>
      <c r="D151" s="71" t="s">
        <v>34</v>
      </c>
      <c r="E151" s="71" t="s">
        <v>36</v>
      </c>
      <c r="F151" s="72" t="s">
        <v>2</v>
      </c>
      <c r="G151" s="73" t="s">
        <v>2</v>
      </c>
      <c r="H151" s="74"/>
      <c r="I151"/>
    </row>
    <row r="152" spans="2:9" ht="12.75">
      <c r="B152" s="44" t="s">
        <v>55</v>
      </c>
      <c r="C152" s="100">
        <f>C127</f>
        <v>1199.0300000000002</v>
      </c>
      <c r="D152" s="100">
        <f>D127</f>
        <v>107.0193628182781</v>
      </c>
      <c r="E152" s="100">
        <f>E127</f>
        <v>14.632194023502324</v>
      </c>
      <c r="F152" s="59">
        <f>C152*D152</f>
        <v>128319.4266</v>
      </c>
      <c r="G152" s="55">
        <f>C152*E152</f>
        <v>17544.439599999994</v>
      </c>
      <c r="H152" s="52" t="s">
        <v>68</v>
      </c>
      <c r="I152"/>
    </row>
    <row r="153" spans="2:9" ht="12.75">
      <c r="B153" s="33" t="s">
        <v>117</v>
      </c>
      <c r="C153" s="91">
        <v>0</v>
      </c>
      <c r="D153" s="101">
        <v>109.5</v>
      </c>
      <c r="E153" s="101">
        <v>9.3</v>
      </c>
      <c r="F153" s="61">
        <f>C153*D153</f>
        <v>0</v>
      </c>
      <c r="G153" s="55">
        <f>C153*E153</f>
        <v>0</v>
      </c>
      <c r="H153" s="42" t="s">
        <v>210</v>
      </c>
      <c r="I153"/>
    </row>
    <row r="154" spans="2:9" ht="12.75">
      <c r="B154" s="33" t="s">
        <v>120</v>
      </c>
      <c r="C154" s="91">
        <v>0</v>
      </c>
      <c r="D154" s="101">
        <v>99.25</v>
      </c>
      <c r="E154" s="101">
        <v>19</v>
      </c>
      <c r="F154" s="61">
        <f>C154*D154</f>
        <v>0</v>
      </c>
      <c r="G154" s="55">
        <f>C154*E154</f>
        <v>0</v>
      </c>
      <c r="H154" s="42" t="s">
        <v>209</v>
      </c>
      <c r="I154"/>
    </row>
    <row r="155" spans="2:9" ht="12.75">
      <c r="B155" s="32" t="s">
        <v>114</v>
      </c>
      <c r="C155" s="90">
        <v>430</v>
      </c>
      <c r="D155" s="102">
        <v>76.6</v>
      </c>
      <c r="E155" s="102">
        <v>14</v>
      </c>
      <c r="F155" s="62">
        <f>C155*D155</f>
        <v>32938</v>
      </c>
      <c r="G155" s="54">
        <f>C155*E155</f>
        <v>6020</v>
      </c>
      <c r="H155" s="142" t="s">
        <v>196</v>
      </c>
      <c r="I155"/>
    </row>
    <row r="156" spans="2:9" ht="13.5" thickBot="1">
      <c r="B156" s="33" t="s">
        <v>37</v>
      </c>
      <c r="C156" s="91">
        <v>0</v>
      </c>
      <c r="D156" s="101">
        <v>117.8</v>
      </c>
      <c r="E156" s="101">
        <v>20</v>
      </c>
      <c r="F156" s="61">
        <f>C156*D156</f>
        <v>0</v>
      </c>
      <c r="G156" s="54">
        <f>C156*E156</f>
        <v>0</v>
      </c>
      <c r="H156" s="42"/>
      <c r="I156"/>
    </row>
    <row r="157" spans="2:9" ht="13.5" thickBot="1">
      <c r="B157" s="39" t="s">
        <v>61</v>
      </c>
      <c r="C157" s="99">
        <f>SUM(C152:C156)</f>
        <v>1629.0300000000002</v>
      </c>
      <c r="D157" s="99">
        <f>F157/C157</f>
        <v>98.9898446314678</v>
      </c>
      <c r="E157" s="99">
        <f>G157/C157</f>
        <v>14.465319607373708</v>
      </c>
      <c r="F157" s="41">
        <f>SUM(F152:F156)</f>
        <v>161257.4266</v>
      </c>
      <c r="G157" s="43">
        <f>SUM(G152:G156)</f>
        <v>23564.439599999994</v>
      </c>
      <c r="H157" s="53"/>
      <c r="I157"/>
    </row>
    <row r="158" ht="12.75">
      <c r="I158"/>
    </row>
    <row r="159" spans="2:9" ht="12.75">
      <c r="B159" s="136" t="s">
        <v>207</v>
      </c>
      <c r="D159" s="137" t="s">
        <v>198</v>
      </c>
      <c r="F159" s="137" t="s">
        <v>199</v>
      </c>
      <c r="I159"/>
    </row>
    <row r="160" spans="2:9" ht="12.75">
      <c r="B160" s="84" t="s">
        <v>203</v>
      </c>
      <c r="D160" s="134" t="s">
        <v>200</v>
      </c>
      <c r="F160" s="141">
        <v>108.5</v>
      </c>
      <c r="I160"/>
    </row>
    <row r="161" spans="2:9" ht="12.75">
      <c r="B161" s="84" t="s">
        <v>204</v>
      </c>
      <c r="D161" s="134" t="s">
        <v>201</v>
      </c>
      <c r="F161" s="141">
        <v>106.5</v>
      </c>
      <c r="I161"/>
    </row>
    <row r="162" spans="2:6" ht="12.75">
      <c r="B162" s="7" t="s">
        <v>205</v>
      </c>
      <c r="D162" s="135" t="s">
        <v>202</v>
      </c>
      <c r="F162" s="141">
        <v>105.4</v>
      </c>
    </row>
    <row r="163" spans="2:6" ht="12.75">
      <c r="B163" s="7" t="s">
        <v>206</v>
      </c>
      <c r="D163" s="135" t="s">
        <v>201</v>
      </c>
      <c r="F163" s="141">
        <v>107</v>
      </c>
    </row>
  </sheetData>
  <sheetProtection/>
  <mergeCells count="3">
    <mergeCell ref="H7:H8"/>
    <mergeCell ref="H17:H18"/>
    <mergeCell ref="H26:H27"/>
  </mergeCells>
  <hyperlinks>
    <hyperlink ref="H2" r:id="rId1" display="www.apollocanard.com"/>
  </hyperlinks>
  <printOptions horizontalCentered="1"/>
  <pageMargins left="0.5" right="0.5" top="0.5" bottom="0.5" header="0.5" footer="0.25"/>
  <pageSetup fitToHeight="2" fitToWidth="1" horizontalDpi="600" verticalDpi="600" orientation="portrait" paperSize="17" scale="68" r:id="rId2"/>
  <headerFooter alignWithMargins="0">
    <oddFooter>&amp;CPage &amp;P</oddFooter>
  </headerFooter>
  <rowBreaks count="1" manualBreakCount="1">
    <brk id="83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8" width="11.7109375" style="0" customWidth="1"/>
  </cols>
  <sheetData>
    <row r="1" spans="1:8" ht="18">
      <c r="A1" s="9"/>
      <c r="B1" s="117" t="s">
        <v>177</v>
      </c>
      <c r="C1" s="10"/>
      <c r="D1" s="10"/>
      <c r="E1" s="10"/>
      <c r="F1" s="11"/>
      <c r="G1" s="11" t="s">
        <v>178</v>
      </c>
      <c r="H1" s="129">
        <v>200</v>
      </c>
    </row>
    <row r="2" spans="2:8" ht="12.75">
      <c r="B2" s="88" t="s">
        <v>133</v>
      </c>
      <c r="C2" s="3"/>
      <c r="D2" s="3"/>
      <c r="E2" s="3"/>
      <c r="H2" s="130" t="s">
        <v>179</v>
      </c>
    </row>
    <row r="3" spans="2:7" ht="13.5" thickBot="1">
      <c r="B3" s="128"/>
      <c r="C3" s="3"/>
      <c r="D3" s="3"/>
      <c r="E3" s="3"/>
      <c r="F3" s="5"/>
      <c r="G3" s="5"/>
    </row>
    <row r="4" spans="2:8" ht="12.75">
      <c r="B4" s="113" t="s">
        <v>168</v>
      </c>
      <c r="C4" s="13" t="s">
        <v>3</v>
      </c>
      <c r="D4" s="13" t="s">
        <v>33</v>
      </c>
      <c r="E4" s="114" t="s">
        <v>35</v>
      </c>
      <c r="F4" s="21" t="s">
        <v>4</v>
      </c>
      <c r="G4" s="21" t="s">
        <v>5</v>
      </c>
      <c r="H4" s="120" t="s">
        <v>170</v>
      </c>
    </row>
    <row r="5" spans="2:8" ht="13.5" thickBot="1">
      <c r="B5" s="15"/>
      <c r="C5" s="16" t="s">
        <v>1</v>
      </c>
      <c r="D5" s="16" t="s">
        <v>34</v>
      </c>
      <c r="E5" s="115" t="s">
        <v>36</v>
      </c>
      <c r="F5" s="22" t="s">
        <v>2</v>
      </c>
      <c r="G5" s="22" t="s">
        <v>2</v>
      </c>
      <c r="H5" s="127" t="s">
        <v>171</v>
      </c>
    </row>
    <row r="6" spans="2:8" ht="13.5" thickBot="1">
      <c r="B6" s="75" t="s">
        <v>169</v>
      </c>
      <c r="C6" s="116">
        <f>H1</f>
        <v>200</v>
      </c>
      <c r="D6" s="116">
        <f>F6/C6</f>
        <v>76.58143</v>
      </c>
      <c r="E6" s="116">
        <f>G6/C6</f>
        <v>17.393620000000002</v>
      </c>
      <c r="F6" s="83">
        <f>SUM(F7:F14)</f>
        <v>15316.286</v>
      </c>
      <c r="G6" s="83">
        <f>SUM(G7:G14)</f>
        <v>3478.724</v>
      </c>
      <c r="H6" s="121">
        <f>SUM(H7:H14)</f>
        <v>1</v>
      </c>
    </row>
    <row r="7" spans="2:8" ht="12.75">
      <c r="B7" s="31" t="s">
        <v>172</v>
      </c>
      <c r="C7" s="125">
        <f>$C$6*H7</f>
        <v>15.6</v>
      </c>
      <c r="D7" s="90">
        <v>89.35</v>
      </c>
      <c r="E7" s="90">
        <v>34.4</v>
      </c>
      <c r="F7" s="54">
        <f aca="true" t="shared" si="0" ref="F7:F14">C7*D7</f>
        <v>1393.86</v>
      </c>
      <c r="G7" s="54">
        <f aca="true" t="shared" si="1" ref="G7:G14">C7*E7</f>
        <v>536.64</v>
      </c>
      <c r="H7" s="122">
        <v>0.078</v>
      </c>
    </row>
    <row r="8" spans="2:8" ht="12.75">
      <c r="B8" s="30" t="s">
        <v>180</v>
      </c>
      <c r="C8" s="125">
        <f aca="true" t="shared" si="2" ref="C8:C14">$C$6*H8</f>
        <v>100.2</v>
      </c>
      <c r="D8" s="91">
        <v>82.5</v>
      </c>
      <c r="E8" s="91">
        <v>18</v>
      </c>
      <c r="F8" s="55">
        <f t="shared" si="0"/>
        <v>8266.5</v>
      </c>
      <c r="G8" s="54">
        <f t="shared" si="1"/>
        <v>1803.6000000000001</v>
      </c>
      <c r="H8" s="122">
        <v>0.501</v>
      </c>
    </row>
    <row r="9" spans="2:8" ht="12.75">
      <c r="B9" s="30" t="s">
        <v>181</v>
      </c>
      <c r="C9" s="125">
        <f t="shared" si="2"/>
        <v>39.900000000000006</v>
      </c>
      <c r="D9" s="91">
        <v>68.95</v>
      </c>
      <c r="E9" s="91">
        <v>12.9</v>
      </c>
      <c r="F9" s="55">
        <f t="shared" si="0"/>
        <v>2751.1050000000005</v>
      </c>
      <c r="G9" s="54">
        <f t="shared" si="1"/>
        <v>514.71</v>
      </c>
      <c r="H9" s="122">
        <v>0.1995</v>
      </c>
    </row>
    <row r="10" spans="2:8" ht="12.75">
      <c r="B10" s="30" t="s">
        <v>182</v>
      </c>
      <c r="C10" s="125">
        <f t="shared" si="2"/>
        <v>18.6</v>
      </c>
      <c r="D10" s="91">
        <v>55.4</v>
      </c>
      <c r="E10" s="91">
        <v>10.22</v>
      </c>
      <c r="F10" s="55">
        <f t="shared" si="0"/>
        <v>1030.44</v>
      </c>
      <c r="G10" s="54">
        <f t="shared" si="1"/>
        <v>190.092</v>
      </c>
      <c r="H10" s="122">
        <v>0.093</v>
      </c>
    </row>
    <row r="11" spans="2:8" ht="12.75">
      <c r="B11" s="30" t="s">
        <v>173</v>
      </c>
      <c r="C11" s="125">
        <f t="shared" si="2"/>
        <v>5.800000000000001</v>
      </c>
      <c r="D11" s="91">
        <v>44.5</v>
      </c>
      <c r="E11" s="91">
        <v>6.54</v>
      </c>
      <c r="F11" s="55">
        <f>C11*D11</f>
        <v>258.1</v>
      </c>
      <c r="G11" s="54">
        <f>C11*E11</f>
        <v>37.932</v>
      </c>
      <c r="H11" s="122">
        <v>0.029</v>
      </c>
    </row>
    <row r="12" spans="2:8" ht="12.75">
      <c r="B12" s="30" t="s">
        <v>174</v>
      </c>
      <c r="C12" s="125">
        <f t="shared" si="2"/>
        <v>11</v>
      </c>
      <c r="D12" s="91">
        <v>86.15</v>
      </c>
      <c r="E12" s="91">
        <v>21.9</v>
      </c>
      <c r="F12" s="55">
        <f t="shared" si="0"/>
        <v>947.6500000000001</v>
      </c>
      <c r="G12" s="54">
        <f t="shared" si="1"/>
        <v>240.89999999999998</v>
      </c>
      <c r="H12" s="122">
        <v>0.055</v>
      </c>
    </row>
    <row r="13" spans="2:8" ht="12.75">
      <c r="B13" s="30" t="s">
        <v>175</v>
      </c>
      <c r="C13" s="125">
        <f t="shared" si="2"/>
        <v>6.4</v>
      </c>
      <c r="D13" s="91">
        <v>77.54</v>
      </c>
      <c r="E13" s="91">
        <v>17.25</v>
      </c>
      <c r="F13" s="55">
        <f t="shared" si="0"/>
        <v>496.2560000000001</v>
      </c>
      <c r="G13" s="54">
        <f t="shared" si="1"/>
        <v>110.4</v>
      </c>
      <c r="H13" s="122">
        <v>0.032</v>
      </c>
    </row>
    <row r="14" spans="2:8" ht="13.5" thickBot="1">
      <c r="B14" s="124" t="s">
        <v>176</v>
      </c>
      <c r="C14" s="126">
        <f t="shared" si="2"/>
        <v>2.5</v>
      </c>
      <c r="D14" s="110">
        <v>68.95</v>
      </c>
      <c r="E14" s="110">
        <v>17.78</v>
      </c>
      <c r="F14" s="57">
        <f t="shared" si="0"/>
        <v>172.375</v>
      </c>
      <c r="G14" s="57">
        <f t="shared" si="1"/>
        <v>44.45</v>
      </c>
      <c r="H14" s="123">
        <v>0.0125</v>
      </c>
    </row>
    <row r="15" spans="2:7" ht="12.75">
      <c r="B15" s="119"/>
      <c r="C15" s="3"/>
      <c r="D15" s="3"/>
      <c r="E15" s="3"/>
      <c r="F15" s="5"/>
      <c r="G15" s="5"/>
    </row>
    <row r="16" spans="2:7" ht="12.75">
      <c r="B16" s="131" t="s">
        <v>183</v>
      </c>
      <c r="C16" s="3"/>
      <c r="D16" s="3"/>
      <c r="E16" s="3"/>
      <c r="F16" s="5"/>
      <c r="G16" s="5"/>
    </row>
    <row r="17" spans="2:7" ht="12.75">
      <c r="B17" s="132" t="s">
        <v>218</v>
      </c>
      <c r="C17" s="3"/>
      <c r="D17" s="3"/>
      <c r="E17" s="3"/>
      <c r="F17" s="5"/>
      <c r="G17" s="5"/>
    </row>
    <row r="18" spans="2:7" ht="12.75">
      <c r="B18" s="132" t="s">
        <v>219</v>
      </c>
      <c r="C18" s="3"/>
      <c r="D18" s="3"/>
      <c r="E18" s="3"/>
      <c r="F18" s="5"/>
      <c r="G18" s="5"/>
    </row>
    <row r="19" spans="3:7" ht="12.75">
      <c r="C19" s="3"/>
      <c r="D19" s="3"/>
      <c r="E19" s="3"/>
      <c r="F19" s="5"/>
      <c r="G19" s="5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Fox</dc:creator>
  <cp:keywords/>
  <dc:description>www.apollocanard.com</dc:description>
  <cp:lastModifiedBy>Mike</cp:lastModifiedBy>
  <cp:lastPrinted>2012-02-19T01:07:58Z</cp:lastPrinted>
  <dcterms:created xsi:type="dcterms:W3CDTF">1997-02-06T23:13:12Z</dcterms:created>
  <dcterms:modified xsi:type="dcterms:W3CDTF">2012-02-19T01:10:18Z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